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50" windowWidth="19320" windowHeight="14520" tabRatio="953" firstSheet="6" activeTab="7"/>
  </bookViews>
  <sheets>
    <sheet name=" CPT 2012 agg.2014" sheetId="190" r:id="rId1"/>
    <sheet name="ANAS 2015" sheetId="187" r:id="rId2"/>
    <sheet name="ANALISI DI MERCATO" sheetId="188" r:id="rId3"/>
    <sheet name="BSIC-AM001" sheetId="165" r:id="rId4"/>
    <sheet name="BSIC-AM002" sheetId="164" r:id="rId5"/>
    <sheet name="BSIC-AM003" sheetId="163" r:id="rId6"/>
    <sheet name="TABELLA DI CORRISPONDENZA" sheetId="191" r:id="rId7"/>
    <sheet name="RIEPILOG PREZZI" sheetId="192" r:id="rId8"/>
    <sheet name="BSIC01.a-2C" sheetId="15" r:id="rId9"/>
    <sheet name="BSIC01.b-2C" sheetId="28" r:id="rId10"/>
    <sheet name="BSIC01.c-2C" sheetId="54" r:id="rId11"/>
    <sheet name="BSIC01.d-2C" sheetId="16" r:id="rId12"/>
    <sheet name="BSIC01.e-2C" sheetId="17" r:id="rId13"/>
    <sheet name="BSIC02.a-2C" sheetId="198" r:id="rId14"/>
    <sheet name="BSIC02.b-2C" sheetId="199" r:id="rId15"/>
    <sheet name="BSIC02.c-2C" sheetId="200" r:id="rId16"/>
    <sheet name="BSIC02.d-2C" sheetId="201" r:id="rId17"/>
    <sheet name="BSIC02.e-2C" sheetId="202" r:id="rId18"/>
    <sheet name="BSIC03.a-2C" sheetId="203" r:id="rId19"/>
    <sheet name="BSIC03.b-2C" sheetId="204" r:id="rId20"/>
    <sheet name="BSIC03.c-2C" sheetId="205" r:id="rId21"/>
    <sheet name="BSIC03.d-2C" sheetId="206" r:id="rId22"/>
    <sheet name="BSIC03.e-2C" sheetId="207" r:id="rId23"/>
    <sheet name="BSIC04.a-2C" sheetId="208" r:id="rId24"/>
    <sheet name="BSIC04.b-2C" sheetId="209" r:id="rId25"/>
    <sheet name="BSIC04.c-2C" sheetId="210" r:id="rId26"/>
    <sheet name="BSIC04.d-2C" sheetId="211" r:id="rId27"/>
    <sheet name="BSIC04.e-2C" sheetId="212" r:id="rId28"/>
    <sheet name="BSIC05.a-2C" sheetId="213" r:id="rId29"/>
    <sheet name="BSIC05.b-2C" sheetId="214" r:id="rId30"/>
    <sheet name="BSIC05.c-2C" sheetId="215" r:id="rId31"/>
    <sheet name="BSIC05.d-2C" sheetId="216" r:id="rId32"/>
    <sheet name="BSIC05.e-2C" sheetId="217" r:id="rId33"/>
    <sheet name="BSIC06.a-2C" sheetId="218" r:id="rId34"/>
    <sheet name="BSIC06.b-2C" sheetId="219" r:id="rId35"/>
    <sheet name="BSIC06.c-2C" sheetId="220" r:id="rId36"/>
    <sheet name="BSIC06.d-2C" sheetId="221" r:id="rId37"/>
    <sheet name="BSIC06.e-2C " sheetId="222" r:id="rId38"/>
    <sheet name="BSIC07.a-2C" sheetId="224" r:id="rId39"/>
    <sheet name="BSIC07.b-2C" sheetId="225" r:id="rId40"/>
    <sheet name="BSIC07.c-2C" sheetId="226" r:id="rId41"/>
    <sheet name="BSIC07.d-2C" sheetId="227" r:id="rId42"/>
    <sheet name="BSIC07.e-2C" sheetId="228" r:id="rId43"/>
    <sheet name="BSIC08.a-2C" sheetId="229" r:id="rId44"/>
    <sheet name="BSIC08.b-2C" sheetId="230" r:id="rId45"/>
    <sheet name="BSIC08.c-2C" sheetId="231" r:id="rId46"/>
    <sheet name="BSIC08.d-2C" sheetId="232" r:id="rId47"/>
    <sheet name="BSIC08.e-2C" sheetId="233" r:id="rId48"/>
    <sheet name="Foglio7" sheetId="240" r:id="rId49"/>
    <sheet name="Foglio8" sheetId="241" r:id="rId50"/>
    <sheet name="Foglio9" sheetId="242" r:id="rId51"/>
    <sheet name="Foglio10" sheetId="243" r:id="rId52"/>
    <sheet name="Foglio11" sheetId="244" r:id="rId53"/>
    <sheet name="BSIC10.a-2C" sheetId="234" r:id="rId54"/>
    <sheet name="BSIC10.b-2C" sheetId="235" r:id="rId55"/>
    <sheet name="BSIC10.c-2C" sheetId="236" r:id="rId56"/>
    <sheet name="BSIC10.d-2C" sheetId="237" r:id="rId57"/>
    <sheet name="BSIC10.e-2C" sheetId="238" r:id="rId58"/>
    <sheet name="BSIC11.a-2C" sheetId="193" r:id="rId59"/>
    <sheet name="BSIC11.b-2C" sheetId="194" r:id="rId60"/>
    <sheet name="BSIC11.c-2C" sheetId="195" r:id="rId61"/>
    <sheet name="BSIC11.d-2C" sheetId="196" r:id="rId62"/>
    <sheet name="BSIC11.e-2C" sheetId="197" r:id="rId63"/>
  </sheets>
  <externalReferences>
    <externalReference r:id="rId64"/>
    <externalReference r:id="rId65"/>
    <externalReference r:id="rId66"/>
    <externalReference r:id="rId67"/>
  </externalReferences>
  <definedNames>
    <definedName name="_xlnm.Print_Area" localSheetId="8">'BSIC01.a-2C'!$B$2:$J$58</definedName>
    <definedName name="_xlnm.Print_Area" localSheetId="9">'BSIC01.b-2C'!$B$2:$I$53</definedName>
    <definedName name="_xlnm.Print_Area" localSheetId="10">'BSIC01.c-2C'!$B$2:$H$45</definedName>
    <definedName name="_xlnm.Print_Area" localSheetId="11">'BSIC01.d-2C'!$B$2:$H$47</definedName>
    <definedName name="_xlnm.Print_Area" localSheetId="12">'BSIC01.e-2C'!$B$2:$H$55</definedName>
    <definedName name="_xlnm.Print_Area" localSheetId="13">'BSIC02.a-2C'!$B$2:$J$58</definedName>
    <definedName name="_xlnm.Print_Area" localSheetId="14">'BSIC02.b-2C'!$B$2:$I$53</definedName>
    <definedName name="_xlnm.Print_Area" localSheetId="15">'BSIC02.c-2C'!$B$2:$H$45</definedName>
    <definedName name="_xlnm.Print_Area" localSheetId="16">'BSIC02.d-2C'!$B$2:$H$47</definedName>
    <definedName name="_xlnm.Print_Area" localSheetId="17">'BSIC02.e-2C'!$B$2:$H$55</definedName>
    <definedName name="_xlnm.Print_Area" localSheetId="18">'BSIC03.a-2C'!$B$2:$J$58</definedName>
    <definedName name="_xlnm.Print_Area" localSheetId="19">'BSIC03.b-2C'!$B$2:$I$53</definedName>
    <definedName name="_xlnm.Print_Area" localSheetId="20">'BSIC03.c-2C'!$B$2:$H$45</definedName>
    <definedName name="_xlnm.Print_Area" localSheetId="21">'BSIC03.d-2C'!$B$2:$H$47</definedName>
    <definedName name="_xlnm.Print_Area" localSheetId="22">'BSIC03.e-2C'!$B$2:$H$55</definedName>
    <definedName name="_xlnm.Print_Area" localSheetId="23">'BSIC04.a-2C'!$B$2:$J$61</definedName>
    <definedName name="_xlnm.Print_Area" localSheetId="24">'BSIC04.b-2C'!$B$2:$I$55</definedName>
    <definedName name="_xlnm.Print_Area" localSheetId="25">'BSIC04.c-2C'!$B$2:$H$45</definedName>
    <definedName name="_xlnm.Print_Area" localSheetId="26">'BSIC04.d-2C'!$B$2:$H$47</definedName>
    <definedName name="_xlnm.Print_Area" localSheetId="27">'BSIC04.e-2C'!$B$2:$H$55</definedName>
    <definedName name="_xlnm.Print_Area" localSheetId="28">'BSIC05.a-2C'!$B$2:$J$61</definedName>
    <definedName name="_xlnm.Print_Area" localSheetId="29">'BSIC05.b-2C'!$B$2:$I$55</definedName>
    <definedName name="_xlnm.Print_Area" localSheetId="30">'BSIC05.c-2C'!$B$2:$H$45</definedName>
    <definedName name="_xlnm.Print_Area" localSheetId="31">'BSIC05.d-2C'!$B$2:$H$47</definedName>
    <definedName name="_xlnm.Print_Area" localSheetId="32">'BSIC05.e-2C'!$B$2:$H$55</definedName>
    <definedName name="_xlnm.Print_Area" localSheetId="33">'BSIC06.a-2C'!$B$2:$J$61</definedName>
    <definedName name="_xlnm.Print_Area" localSheetId="34">'BSIC06.b-2C'!$B$2:$I$55</definedName>
    <definedName name="_xlnm.Print_Area" localSheetId="35">'BSIC06.c-2C'!$B$2:$H$45</definedName>
    <definedName name="_xlnm.Print_Area" localSheetId="36">'BSIC06.d-2C'!$B$2:$H$47</definedName>
    <definedName name="_xlnm.Print_Area" localSheetId="37">'BSIC06.e-2C '!$B$2:$H$55</definedName>
    <definedName name="_xlnm.Print_Area" localSheetId="38">'BSIC07.a-2C'!$B$2:$J$61</definedName>
    <definedName name="_xlnm.Print_Area" localSheetId="39">'BSIC07.b-2C'!$B$2:$I$55</definedName>
    <definedName name="_xlnm.Print_Area" localSheetId="40">'BSIC07.c-2C'!$B$2:$H$45</definedName>
    <definedName name="_xlnm.Print_Area" localSheetId="41">'BSIC07.d-2C'!$B$2:$H$47</definedName>
    <definedName name="_xlnm.Print_Area" localSheetId="42">'BSIC07.e-2C'!$B$2:$H$55</definedName>
    <definedName name="_xlnm.Print_Area" localSheetId="43">'BSIC08.a-2C'!$B$2:$J$61</definedName>
    <definedName name="_xlnm.Print_Area" localSheetId="44">'BSIC08.b-2C'!$B$2:$I$55</definedName>
    <definedName name="_xlnm.Print_Area" localSheetId="45">'BSIC08.c-2C'!$B$2:$H$45</definedName>
    <definedName name="_xlnm.Print_Area" localSheetId="46">'BSIC08.d-2C'!$B$2:$H$47</definedName>
    <definedName name="_xlnm.Print_Area" localSheetId="47">'BSIC08.e-2C'!$B$2:$H$55</definedName>
    <definedName name="_xlnm.Print_Area" localSheetId="58">'BSIC11.a-2C'!$B$2:$J$57</definedName>
    <definedName name="_xlnm.Print_Area" localSheetId="59">'BSIC11.b-2C'!$B$2:$I$53</definedName>
    <definedName name="_xlnm.Print_Area" localSheetId="60">'BSIC11.c-2C'!$B$2:$H$45</definedName>
    <definedName name="_xlnm.Print_Area" localSheetId="61">'BSIC11.d-2C'!$B$2:$H$46</definedName>
    <definedName name="_xlnm.Print_Area" localSheetId="62">'BSIC11.e-2C'!$B$2:$H$55</definedName>
  </definedNames>
  <calcPr calcId="152511"/>
</workbook>
</file>

<file path=xl/calcChain.xml><?xml version="1.0" encoding="utf-8"?>
<calcChain xmlns="http://schemas.openxmlformats.org/spreadsheetml/2006/main">
  <c r="G38" i="197" l="1"/>
  <c r="H38" i="197" s="1"/>
  <c r="H53" i="197" s="1"/>
  <c r="G33" i="197"/>
  <c r="E33" i="197"/>
  <c r="D33" i="197"/>
  <c r="C33" i="197"/>
  <c r="B33" i="197"/>
  <c r="E30" i="197"/>
  <c r="G30" i="197" s="1"/>
  <c r="D30" i="197"/>
  <c r="C30" i="197"/>
  <c r="B30" i="197"/>
  <c r="G23" i="197"/>
  <c r="D23" i="197"/>
  <c r="C23" i="197"/>
  <c r="B23" i="197"/>
  <c r="G43" i="196"/>
  <c r="F43" i="196"/>
  <c r="H43" i="196" s="1"/>
  <c r="D43" i="196"/>
  <c r="C43" i="196"/>
  <c r="B43" i="196"/>
  <c r="G42" i="196"/>
  <c r="H42" i="196" s="1"/>
  <c r="F42" i="196"/>
  <c r="D42" i="196"/>
  <c r="C42" i="196"/>
  <c r="B42" i="196"/>
  <c r="G41" i="196"/>
  <c r="F41" i="196"/>
  <c r="H41" i="196" s="1"/>
  <c r="H44" i="196" s="1"/>
  <c r="H46" i="196" s="1"/>
  <c r="E55" i="192" s="1"/>
  <c r="D41" i="196"/>
  <c r="C41" i="196"/>
  <c r="B41" i="196"/>
  <c r="H38" i="196"/>
  <c r="H27" i="196"/>
  <c r="G42" i="195"/>
  <c r="H42" i="195" s="1"/>
  <c r="F42" i="195"/>
  <c r="D42" i="195"/>
  <c r="C42" i="195"/>
  <c r="B42" i="195"/>
  <c r="H41" i="195"/>
  <c r="F41" i="195"/>
  <c r="E41" i="195"/>
  <c r="G41" i="195" s="1"/>
  <c r="D41" i="195"/>
  <c r="C41" i="195"/>
  <c r="B41" i="195"/>
  <c r="H38" i="195"/>
  <c r="H27" i="195"/>
  <c r="F45" i="194"/>
  <c r="G45" i="194" s="1"/>
  <c r="E45" i="194"/>
  <c r="H45" i="194" s="1"/>
  <c r="D45" i="194"/>
  <c r="C45" i="194"/>
  <c r="B45" i="194"/>
  <c r="I44" i="194"/>
  <c r="F44" i="194"/>
  <c r="G44" i="194" s="1"/>
  <c r="E44" i="194"/>
  <c r="H44" i="194" s="1"/>
  <c r="D44" i="194"/>
  <c r="C44" i="194"/>
  <c r="B44" i="194"/>
  <c r="H43" i="194"/>
  <c r="I43" i="194" s="1"/>
  <c r="F43" i="194"/>
  <c r="G43" i="194" s="1"/>
  <c r="D43" i="194"/>
  <c r="C43" i="194"/>
  <c r="B43" i="194"/>
  <c r="H42" i="194"/>
  <c r="G42" i="194"/>
  <c r="F42" i="194"/>
  <c r="E42" i="194"/>
  <c r="D42" i="194"/>
  <c r="C42" i="194"/>
  <c r="B42" i="194"/>
  <c r="H41" i="194"/>
  <c r="I41" i="194" s="1"/>
  <c r="G41" i="194"/>
  <c r="F41" i="194"/>
  <c r="D41" i="194"/>
  <c r="C41" i="194"/>
  <c r="B41" i="194"/>
  <c r="I38" i="194"/>
  <c r="I27" i="194"/>
  <c r="I48" i="193"/>
  <c r="J48" i="193" s="1"/>
  <c r="H48" i="193"/>
  <c r="D48" i="193"/>
  <c r="C48" i="193"/>
  <c r="B48" i="193"/>
  <c r="L47" i="193"/>
  <c r="I47" i="193"/>
  <c r="H47" i="193"/>
  <c r="J47" i="193" s="1"/>
  <c r="D47" i="193"/>
  <c r="C47" i="193"/>
  <c r="B47" i="193"/>
  <c r="H46" i="193"/>
  <c r="G46" i="193"/>
  <c r="F46" i="193"/>
  <c r="E46" i="193"/>
  <c r="I46" i="193" s="1"/>
  <c r="J46" i="193" s="1"/>
  <c r="D46" i="193"/>
  <c r="C46" i="193"/>
  <c r="B46" i="193"/>
  <c r="I45" i="193"/>
  <c r="G45" i="193"/>
  <c r="F45" i="193"/>
  <c r="H45" i="193" s="1"/>
  <c r="E45" i="193"/>
  <c r="D45" i="193"/>
  <c r="C45" i="193"/>
  <c r="B45" i="193"/>
  <c r="I44" i="193"/>
  <c r="H44" i="193"/>
  <c r="J44" i="193" s="1"/>
  <c r="G44" i="193"/>
  <c r="F44" i="193"/>
  <c r="D44" i="193"/>
  <c r="C44" i="193"/>
  <c r="B44" i="193"/>
  <c r="I43" i="193"/>
  <c r="H43" i="193"/>
  <c r="J43" i="193" s="1"/>
  <c r="D43" i="193"/>
  <c r="C43" i="193"/>
  <c r="B43" i="193"/>
  <c r="I42" i="193"/>
  <c r="G42" i="193"/>
  <c r="F42" i="193"/>
  <c r="H42" i="193" s="1"/>
  <c r="E42" i="193"/>
  <c r="D42" i="193"/>
  <c r="C42" i="193"/>
  <c r="B42" i="193"/>
  <c r="I41" i="193"/>
  <c r="G41" i="193"/>
  <c r="F41" i="193"/>
  <c r="H41" i="193" s="1"/>
  <c r="J41" i="193" s="1"/>
  <c r="D41" i="193"/>
  <c r="C41" i="193"/>
  <c r="B41" i="193"/>
  <c r="J38" i="193"/>
  <c r="J27" i="193"/>
  <c r="H38" i="238"/>
  <c r="H53" i="238" s="1"/>
  <c r="G38" i="238"/>
  <c r="H33" i="238"/>
  <c r="G33" i="238"/>
  <c r="F33" i="238"/>
  <c r="E33" i="238"/>
  <c r="D33" i="238"/>
  <c r="C33" i="238"/>
  <c r="B33" i="238"/>
  <c r="G30" i="238"/>
  <c r="F30" i="238"/>
  <c r="E30" i="238"/>
  <c r="D30" i="238"/>
  <c r="C30" i="238"/>
  <c r="B30" i="238"/>
  <c r="G23" i="238"/>
  <c r="D23" i="238"/>
  <c r="C23" i="238"/>
  <c r="B23" i="238"/>
  <c r="E44" i="237"/>
  <c r="G44" i="237" s="1"/>
  <c r="D44" i="237"/>
  <c r="C44" i="237"/>
  <c r="B44" i="237"/>
  <c r="F43" i="237"/>
  <c r="D43" i="237"/>
  <c r="C43" i="237"/>
  <c r="B43" i="237"/>
  <c r="G42" i="237"/>
  <c r="H42" i="237" s="1"/>
  <c r="F42" i="237"/>
  <c r="E42" i="237"/>
  <c r="D42" i="237"/>
  <c r="C42" i="237"/>
  <c r="B42" i="237"/>
  <c r="H41" i="237"/>
  <c r="F41" i="237"/>
  <c r="D41" i="237"/>
  <c r="C41" i="237"/>
  <c r="B41" i="237"/>
  <c r="H38" i="237"/>
  <c r="H27" i="237"/>
  <c r="F42" i="236"/>
  <c r="D42" i="236"/>
  <c r="C42" i="236"/>
  <c r="B42" i="236"/>
  <c r="J41" i="236"/>
  <c r="F41" i="236"/>
  <c r="E41" i="236"/>
  <c r="G41" i="236" s="1"/>
  <c r="H41" i="236" s="1"/>
  <c r="D41" i="236"/>
  <c r="C41" i="236"/>
  <c r="B41" i="236"/>
  <c r="H38" i="236"/>
  <c r="H27" i="236"/>
  <c r="G46" i="235"/>
  <c r="F46" i="235"/>
  <c r="E46" i="235"/>
  <c r="D46" i="235"/>
  <c r="C46" i="235"/>
  <c r="B46" i="235"/>
  <c r="F45" i="235"/>
  <c r="G45" i="235" s="1"/>
  <c r="E45" i="235"/>
  <c r="D45" i="235"/>
  <c r="C45" i="235"/>
  <c r="B45" i="235"/>
  <c r="F44" i="235"/>
  <c r="G44" i="235" s="1"/>
  <c r="E44" i="235"/>
  <c r="H44" i="235" s="1"/>
  <c r="D44" i="235"/>
  <c r="C44" i="235"/>
  <c r="B44" i="235"/>
  <c r="F43" i="235"/>
  <c r="G43" i="235" s="1"/>
  <c r="I43" i="235" s="1"/>
  <c r="E43" i="235"/>
  <c r="H43" i="235" s="1"/>
  <c r="D43" i="235"/>
  <c r="C43" i="235"/>
  <c r="B43" i="235"/>
  <c r="G42" i="235"/>
  <c r="F42" i="235"/>
  <c r="E42" i="235"/>
  <c r="H42" i="235" s="1"/>
  <c r="I42" i="235" s="1"/>
  <c r="D42" i="235"/>
  <c r="C42" i="235"/>
  <c r="B42" i="235"/>
  <c r="F41" i="235"/>
  <c r="G41" i="235" s="1"/>
  <c r="I41" i="235" s="1"/>
  <c r="E41" i="235"/>
  <c r="H41" i="235" s="1"/>
  <c r="D41" i="235"/>
  <c r="C41" i="235"/>
  <c r="B41" i="235"/>
  <c r="I38" i="235"/>
  <c r="I27" i="235"/>
  <c r="I51" i="234"/>
  <c r="H51" i="234"/>
  <c r="J51" i="234" s="1"/>
  <c r="D51" i="234"/>
  <c r="C51" i="234"/>
  <c r="B51" i="234"/>
  <c r="J50" i="234"/>
  <c r="I50" i="234"/>
  <c r="H50" i="234"/>
  <c r="F50" i="234"/>
  <c r="D50" i="234"/>
  <c r="C50" i="234"/>
  <c r="B50" i="234"/>
  <c r="I49" i="234"/>
  <c r="D49" i="234"/>
  <c r="C49" i="234"/>
  <c r="B49" i="234"/>
  <c r="H48" i="234"/>
  <c r="E48" i="234"/>
  <c r="E43" i="237" s="1"/>
  <c r="G43" i="237" s="1"/>
  <c r="H43" i="237" s="1"/>
  <c r="D48" i="234"/>
  <c r="C48" i="234"/>
  <c r="B48" i="234"/>
  <c r="L47" i="234"/>
  <c r="H47" i="234"/>
  <c r="E47" i="234"/>
  <c r="E41" i="237" s="1"/>
  <c r="G41" i="237" s="1"/>
  <c r="D47" i="234"/>
  <c r="C47" i="234"/>
  <c r="B47" i="234"/>
  <c r="I46" i="234"/>
  <c r="G46" i="234"/>
  <c r="F46" i="234"/>
  <c r="H46" i="234" s="1"/>
  <c r="E46" i="234"/>
  <c r="D46" i="234"/>
  <c r="C46" i="234"/>
  <c r="B46" i="234"/>
  <c r="G45" i="234"/>
  <c r="F45" i="234"/>
  <c r="H45" i="234" s="1"/>
  <c r="E45" i="234"/>
  <c r="I45" i="234" s="1"/>
  <c r="J45" i="234" s="1"/>
  <c r="D45" i="234"/>
  <c r="C45" i="234"/>
  <c r="B45" i="234"/>
  <c r="I44" i="234"/>
  <c r="G44" i="234"/>
  <c r="F44" i="234"/>
  <c r="D44" i="234"/>
  <c r="C44" i="234"/>
  <c r="B44" i="234"/>
  <c r="J43" i="234"/>
  <c r="I43" i="234"/>
  <c r="H43" i="234"/>
  <c r="D43" i="234"/>
  <c r="C43" i="234"/>
  <c r="B43" i="234"/>
  <c r="H42" i="234"/>
  <c r="G42" i="234"/>
  <c r="F42" i="234"/>
  <c r="E42" i="234"/>
  <c r="I42" i="234" s="1"/>
  <c r="J42" i="234" s="1"/>
  <c r="D42" i="234"/>
  <c r="C42" i="234"/>
  <c r="B42" i="234"/>
  <c r="I41" i="234"/>
  <c r="G41" i="234"/>
  <c r="F41" i="234"/>
  <c r="D41" i="234"/>
  <c r="C41" i="234"/>
  <c r="B41" i="234"/>
  <c r="J38" i="234"/>
  <c r="J27" i="234"/>
  <c r="H53" i="233"/>
  <c r="H38" i="233"/>
  <c r="G38" i="233"/>
  <c r="G33" i="233"/>
  <c r="E33" i="233"/>
  <c r="D33" i="233"/>
  <c r="C33" i="233"/>
  <c r="B33" i="233"/>
  <c r="E30" i="233"/>
  <c r="G30" i="233" s="1"/>
  <c r="D30" i="233"/>
  <c r="C30" i="233"/>
  <c r="B30" i="233"/>
  <c r="G23" i="233"/>
  <c r="D23" i="233"/>
  <c r="C23" i="233"/>
  <c r="B23" i="233"/>
  <c r="G44" i="232"/>
  <c r="B44" i="232"/>
  <c r="H43" i="232"/>
  <c r="G43" i="232"/>
  <c r="F43" i="232"/>
  <c r="D43" i="232"/>
  <c r="C43" i="232"/>
  <c r="B43" i="232"/>
  <c r="G42" i="232"/>
  <c r="F42" i="232"/>
  <c r="H42" i="232" s="1"/>
  <c r="D42" i="232"/>
  <c r="C42" i="232"/>
  <c r="B42" i="232"/>
  <c r="G41" i="232"/>
  <c r="H41" i="232" s="1"/>
  <c r="F41" i="232"/>
  <c r="D41" i="232"/>
  <c r="C41" i="232"/>
  <c r="B41" i="232"/>
  <c r="H38" i="232"/>
  <c r="H27" i="232"/>
  <c r="F42" i="231"/>
  <c r="E42" i="231"/>
  <c r="G42" i="231" s="1"/>
  <c r="H42" i="231" s="1"/>
  <c r="D42" i="231"/>
  <c r="C42" i="231"/>
  <c r="B42" i="231"/>
  <c r="L41" i="231"/>
  <c r="G41" i="231"/>
  <c r="F41" i="231"/>
  <c r="H41" i="231" s="1"/>
  <c r="H43" i="231" s="1"/>
  <c r="H45" i="231" s="1"/>
  <c r="E39" i="192" s="1"/>
  <c r="D41" i="231"/>
  <c r="C41" i="231"/>
  <c r="B41" i="231"/>
  <c r="H38" i="231"/>
  <c r="H27" i="231"/>
  <c r="H47" i="230"/>
  <c r="I47" i="230" s="1"/>
  <c r="G47" i="230"/>
  <c r="F47" i="230"/>
  <c r="D47" i="230"/>
  <c r="C47" i="230"/>
  <c r="B47" i="230"/>
  <c r="H46" i="230"/>
  <c r="I46" i="230" s="1"/>
  <c r="F46" i="230"/>
  <c r="G46" i="230" s="1"/>
  <c r="E46" i="230"/>
  <c r="D46" i="230"/>
  <c r="C46" i="230"/>
  <c r="B46" i="230"/>
  <c r="H45" i="230"/>
  <c r="I45" i="230" s="1"/>
  <c r="G45" i="230"/>
  <c r="F45" i="230"/>
  <c r="E45" i="230"/>
  <c r="D45" i="230"/>
  <c r="C45" i="230"/>
  <c r="B45" i="230"/>
  <c r="H44" i="230"/>
  <c r="G44" i="230"/>
  <c r="F44" i="230"/>
  <c r="E44" i="230"/>
  <c r="D44" i="230"/>
  <c r="C44" i="230"/>
  <c r="B44" i="230"/>
  <c r="H43" i="230"/>
  <c r="F43" i="230"/>
  <c r="G43" i="230" s="1"/>
  <c r="D43" i="230"/>
  <c r="C43" i="230"/>
  <c r="B43" i="230"/>
  <c r="I42" i="230"/>
  <c r="G42" i="230"/>
  <c r="F42" i="230"/>
  <c r="E42" i="230"/>
  <c r="H42" i="230" s="1"/>
  <c r="D42" i="230"/>
  <c r="C42" i="230"/>
  <c r="B42" i="230"/>
  <c r="H41" i="230"/>
  <c r="G41" i="230"/>
  <c r="I41" i="230" s="1"/>
  <c r="F41" i="230"/>
  <c r="D41" i="230"/>
  <c r="C41" i="230"/>
  <c r="B41" i="230"/>
  <c r="I38" i="230"/>
  <c r="I27" i="230"/>
  <c r="I52" i="229"/>
  <c r="D52" i="229"/>
  <c r="B52" i="229"/>
  <c r="I51" i="229"/>
  <c r="H51" i="229"/>
  <c r="D51" i="229"/>
  <c r="C51" i="229"/>
  <c r="B51" i="229"/>
  <c r="I50" i="229"/>
  <c r="J50" i="229" s="1"/>
  <c r="F50" i="229"/>
  <c r="H50" i="229" s="1"/>
  <c r="D50" i="229"/>
  <c r="C50" i="229"/>
  <c r="B50" i="229"/>
  <c r="J49" i="229"/>
  <c r="I49" i="229"/>
  <c r="H49" i="229"/>
  <c r="D49" i="229"/>
  <c r="C49" i="229"/>
  <c r="B49" i="229"/>
  <c r="P48" i="229"/>
  <c r="I48" i="229"/>
  <c r="J48" i="229" s="1"/>
  <c r="H48" i="229"/>
  <c r="E48" i="229"/>
  <c r="D48" i="229"/>
  <c r="C48" i="229"/>
  <c r="B48" i="229"/>
  <c r="G47" i="229"/>
  <c r="F47" i="229"/>
  <c r="H47" i="229" s="1"/>
  <c r="E47" i="229"/>
  <c r="I47" i="229" s="1"/>
  <c r="H46" i="229"/>
  <c r="G46" i="229"/>
  <c r="F46" i="229"/>
  <c r="E46" i="229"/>
  <c r="I46" i="229" s="1"/>
  <c r="J46" i="229" s="1"/>
  <c r="D46" i="229"/>
  <c r="C46" i="229"/>
  <c r="B46" i="229"/>
  <c r="I45" i="229"/>
  <c r="G45" i="229"/>
  <c r="F45" i="229"/>
  <c r="H45" i="229" s="1"/>
  <c r="E45" i="229"/>
  <c r="D45" i="229"/>
  <c r="C45" i="229"/>
  <c r="B45" i="229"/>
  <c r="I44" i="229"/>
  <c r="G44" i="229"/>
  <c r="F44" i="229"/>
  <c r="H44" i="229" s="1"/>
  <c r="J44" i="229" s="1"/>
  <c r="D44" i="229"/>
  <c r="C44" i="229"/>
  <c r="B44" i="229"/>
  <c r="J43" i="229"/>
  <c r="I43" i="229"/>
  <c r="H43" i="229"/>
  <c r="D43" i="229"/>
  <c r="C43" i="229"/>
  <c r="B43" i="229"/>
  <c r="H42" i="229"/>
  <c r="G42" i="229"/>
  <c r="F42" i="229"/>
  <c r="E42" i="229"/>
  <c r="I42" i="229" s="1"/>
  <c r="J42" i="229" s="1"/>
  <c r="D42" i="229"/>
  <c r="C42" i="229"/>
  <c r="B42" i="229"/>
  <c r="I41" i="229"/>
  <c r="G41" i="229"/>
  <c r="F41" i="229"/>
  <c r="D41" i="229"/>
  <c r="C41" i="229"/>
  <c r="B41" i="229"/>
  <c r="J38" i="229"/>
  <c r="J27" i="229"/>
  <c r="H38" i="228"/>
  <c r="H53" i="228" s="1"/>
  <c r="G38" i="228"/>
  <c r="G33" i="228"/>
  <c r="E33" i="228"/>
  <c r="D33" i="228"/>
  <c r="C33" i="228"/>
  <c r="B33" i="228"/>
  <c r="E30" i="228"/>
  <c r="G30" i="228" s="1"/>
  <c r="D30" i="228"/>
  <c r="C30" i="228"/>
  <c r="B30" i="228"/>
  <c r="G23" i="228"/>
  <c r="D23" i="228"/>
  <c r="C23" i="228"/>
  <c r="B23" i="228"/>
  <c r="G44" i="227"/>
  <c r="B44" i="227"/>
  <c r="G43" i="227"/>
  <c r="H43" i="227" s="1"/>
  <c r="F43" i="227"/>
  <c r="D43" i="227"/>
  <c r="C43" i="227"/>
  <c r="B43" i="227"/>
  <c r="G42" i="227"/>
  <c r="F42" i="227"/>
  <c r="H42" i="227" s="1"/>
  <c r="D42" i="227"/>
  <c r="C42" i="227"/>
  <c r="B42" i="227"/>
  <c r="H41" i="227"/>
  <c r="G41" i="227"/>
  <c r="F41" i="227"/>
  <c r="D41" i="227"/>
  <c r="C41" i="227"/>
  <c r="B41" i="227"/>
  <c r="H38" i="227"/>
  <c r="H27" i="227"/>
  <c r="F42" i="226"/>
  <c r="E42" i="226"/>
  <c r="G42" i="226" s="1"/>
  <c r="D42" i="226"/>
  <c r="C42" i="226"/>
  <c r="B42" i="226"/>
  <c r="L41" i="226"/>
  <c r="H41" i="226"/>
  <c r="G41" i="226"/>
  <c r="F41" i="226"/>
  <c r="D41" i="226"/>
  <c r="C41" i="226"/>
  <c r="B41" i="226"/>
  <c r="H38" i="226"/>
  <c r="H27" i="226"/>
  <c r="H47" i="225"/>
  <c r="G47" i="225"/>
  <c r="F47" i="225"/>
  <c r="D47" i="225"/>
  <c r="C47" i="225"/>
  <c r="B47" i="225"/>
  <c r="H46" i="225"/>
  <c r="F46" i="225"/>
  <c r="G46" i="225" s="1"/>
  <c r="E46" i="225"/>
  <c r="D46" i="225"/>
  <c r="C46" i="225"/>
  <c r="B46" i="225"/>
  <c r="H45" i="225"/>
  <c r="G45" i="225"/>
  <c r="F45" i="225"/>
  <c r="E45" i="225"/>
  <c r="D45" i="225"/>
  <c r="C45" i="225"/>
  <c r="B45" i="225"/>
  <c r="H44" i="225"/>
  <c r="I44" i="225" s="1"/>
  <c r="F44" i="225"/>
  <c r="G44" i="225" s="1"/>
  <c r="E44" i="225"/>
  <c r="D44" i="225"/>
  <c r="C44" i="225"/>
  <c r="B44" i="225"/>
  <c r="H43" i="225"/>
  <c r="G43" i="225"/>
  <c r="F43" i="225"/>
  <c r="D43" i="225"/>
  <c r="C43" i="225"/>
  <c r="B43" i="225"/>
  <c r="G42" i="225"/>
  <c r="F42" i="225"/>
  <c r="E42" i="225"/>
  <c r="H42" i="225" s="1"/>
  <c r="D42" i="225"/>
  <c r="C42" i="225"/>
  <c r="B42" i="225"/>
  <c r="H41" i="225"/>
  <c r="G41" i="225"/>
  <c r="I41" i="225" s="1"/>
  <c r="F41" i="225"/>
  <c r="D41" i="225"/>
  <c r="C41" i="225"/>
  <c r="B41" i="225"/>
  <c r="I38" i="225"/>
  <c r="I27" i="225"/>
  <c r="I52" i="224"/>
  <c r="D52" i="224"/>
  <c r="B52" i="224"/>
  <c r="I51" i="224"/>
  <c r="H51" i="224"/>
  <c r="D51" i="224"/>
  <c r="C51" i="224"/>
  <c r="B51" i="224"/>
  <c r="J50" i="224"/>
  <c r="I50" i="224"/>
  <c r="F50" i="224"/>
  <c r="H50" i="224" s="1"/>
  <c r="D50" i="224"/>
  <c r="C50" i="224"/>
  <c r="B50" i="224"/>
  <c r="I49" i="224"/>
  <c r="H49" i="224"/>
  <c r="J49" i="224" s="1"/>
  <c r="D49" i="224"/>
  <c r="C49" i="224"/>
  <c r="B49" i="224"/>
  <c r="P48" i="224"/>
  <c r="I48" i="224"/>
  <c r="H48" i="224"/>
  <c r="E48" i="224"/>
  <c r="D48" i="224"/>
  <c r="C48" i="224"/>
  <c r="B48" i="224"/>
  <c r="G47" i="224"/>
  <c r="F47" i="224"/>
  <c r="H47" i="224" s="1"/>
  <c r="E47" i="224"/>
  <c r="I47" i="224" s="1"/>
  <c r="H46" i="224"/>
  <c r="G46" i="224"/>
  <c r="F46" i="224"/>
  <c r="E46" i="224"/>
  <c r="I46" i="224" s="1"/>
  <c r="J46" i="224" s="1"/>
  <c r="D46" i="224"/>
  <c r="C46" i="224"/>
  <c r="B46" i="224"/>
  <c r="J45" i="224"/>
  <c r="G45" i="224"/>
  <c r="F45" i="224"/>
  <c r="H45" i="224" s="1"/>
  <c r="E45" i="224"/>
  <c r="I45" i="224" s="1"/>
  <c r="D45" i="224"/>
  <c r="C45" i="224"/>
  <c r="B45" i="224"/>
  <c r="I44" i="224"/>
  <c r="G44" i="224"/>
  <c r="F44" i="224"/>
  <c r="D44" i="224"/>
  <c r="C44" i="224"/>
  <c r="B44" i="224"/>
  <c r="J43" i="224"/>
  <c r="I43" i="224"/>
  <c r="H43" i="224"/>
  <c r="D43" i="224"/>
  <c r="C43" i="224"/>
  <c r="B43" i="224"/>
  <c r="H42" i="224"/>
  <c r="G42" i="224"/>
  <c r="F42" i="224"/>
  <c r="E42" i="224"/>
  <c r="I42" i="224" s="1"/>
  <c r="D42" i="224"/>
  <c r="C42" i="224"/>
  <c r="B42" i="224"/>
  <c r="I41" i="224"/>
  <c r="G41" i="224"/>
  <c r="F41" i="224"/>
  <c r="D41" i="224"/>
  <c r="C41" i="224"/>
  <c r="B41" i="224"/>
  <c r="J38" i="224"/>
  <c r="J27" i="224"/>
  <c r="H53" i="222"/>
  <c r="H38" i="222"/>
  <c r="G38" i="222"/>
  <c r="G33" i="222"/>
  <c r="E33" i="222"/>
  <c r="D33" i="222"/>
  <c r="C33" i="222"/>
  <c r="B33" i="222"/>
  <c r="E30" i="222"/>
  <c r="G30" i="222" s="1"/>
  <c r="D30" i="222"/>
  <c r="C30" i="222"/>
  <c r="B30" i="222"/>
  <c r="G23" i="222"/>
  <c r="D23" i="222"/>
  <c r="C23" i="222"/>
  <c r="B23" i="222"/>
  <c r="G44" i="221"/>
  <c r="B44" i="221"/>
  <c r="H43" i="221"/>
  <c r="G43" i="221"/>
  <c r="F43" i="221"/>
  <c r="D43" i="221"/>
  <c r="C43" i="221"/>
  <c r="B43" i="221"/>
  <c r="G42" i="221"/>
  <c r="F42" i="221"/>
  <c r="H42" i="221" s="1"/>
  <c r="D42" i="221"/>
  <c r="C42" i="221"/>
  <c r="B42" i="221"/>
  <c r="G41" i="221"/>
  <c r="H41" i="221" s="1"/>
  <c r="F41" i="221"/>
  <c r="D41" i="221"/>
  <c r="C41" i="221"/>
  <c r="B41" i="221"/>
  <c r="H38" i="221"/>
  <c r="H27" i="221"/>
  <c r="H43" i="220"/>
  <c r="H45" i="220" s="1"/>
  <c r="E29" i="192" s="1"/>
  <c r="F42" i="220"/>
  <c r="E42" i="220"/>
  <c r="G42" i="220" s="1"/>
  <c r="H42" i="220" s="1"/>
  <c r="D42" i="220"/>
  <c r="C42" i="220"/>
  <c r="B42" i="220"/>
  <c r="L41" i="220"/>
  <c r="H41" i="220"/>
  <c r="G41" i="220"/>
  <c r="F41" i="220"/>
  <c r="D41" i="220"/>
  <c r="C41" i="220"/>
  <c r="B41" i="220"/>
  <c r="H38" i="220"/>
  <c r="H27" i="220"/>
  <c r="H47" i="219"/>
  <c r="I47" i="219" s="1"/>
  <c r="G47" i="219"/>
  <c r="F47" i="219"/>
  <c r="D47" i="219"/>
  <c r="C47" i="219"/>
  <c r="B47" i="219"/>
  <c r="H46" i="219"/>
  <c r="I46" i="219" s="1"/>
  <c r="F46" i="219"/>
  <c r="G46" i="219" s="1"/>
  <c r="E46" i="219"/>
  <c r="D46" i="219"/>
  <c r="C46" i="219"/>
  <c r="B46" i="219"/>
  <c r="H45" i="219"/>
  <c r="I45" i="219" s="1"/>
  <c r="G45" i="219"/>
  <c r="F45" i="219"/>
  <c r="E45" i="219"/>
  <c r="D45" i="219"/>
  <c r="C45" i="219"/>
  <c r="B45" i="219"/>
  <c r="H44" i="219"/>
  <c r="G44" i="219"/>
  <c r="F44" i="219"/>
  <c r="E44" i="219"/>
  <c r="D44" i="219"/>
  <c r="C44" i="219"/>
  <c r="B44" i="219"/>
  <c r="H43" i="219"/>
  <c r="F43" i="219"/>
  <c r="G43" i="219" s="1"/>
  <c r="D43" i="219"/>
  <c r="C43" i="219"/>
  <c r="B43" i="219"/>
  <c r="I42" i="219"/>
  <c r="G42" i="219"/>
  <c r="F42" i="219"/>
  <c r="E42" i="219"/>
  <c r="H42" i="219" s="1"/>
  <c r="D42" i="219"/>
  <c r="C42" i="219"/>
  <c r="B42" i="219"/>
  <c r="I41" i="219"/>
  <c r="H41" i="219"/>
  <c r="G41" i="219"/>
  <c r="F41" i="219"/>
  <c r="D41" i="219"/>
  <c r="C41" i="219"/>
  <c r="B41" i="219"/>
  <c r="I38" i="219"/>
  <c r="I27" i="219"/>
  <c r="I52" i="218"/>
  <c r="D52" i="218"/>
  <c r="B52" i="218"/>
  <c r="I51" i="218"/>
  <c r="H51" i="218"/>
  <c r="D51" i="218"/>
  <c r="C51" i="218"/>
  <c r="B51" i="218"/>
  <c r="I50" i="218"/>
  <c r="J50" i="218" s="1"/>
  <c r="H50" i="218"/>
  <c r="F50" i="218"/>
  <c r="D50" i="218"/>
  <c r="C50" i="218"/>
  <c r="B50" i="218"/>
  <c r="I49" i="218"/>
  <c r="J49" i="218" s="1"/>
  <c r="H49" i="218"/>
  <c r="D49" i="218"/>
  <c r="C49" i="218"/>
  <c r="B49" i="218"/>
  <c r="P48" i="218"/>
  <c r="J48" i="218"/>
  <c r="H48" i="218"/>
  <c r="E48" i="218"/>
  <c r="I48" i="218" s="1"/>
  <c r="D48" i="218"/>
  <c r="C48" i="218"/>
  <c r="B48" i="218"/>
  <c r="G47" i="218"/>
  <c r="F47" i="218"/>
  <c r="E47" i="218"/>
  <c r="I47" i="218" s="1"/>
  <c r="H46" i="218"/>
  <c r="G46" i="218"/>
  <c r="F46" i="218"/>
  <c r="E46" i="218"/>
  <c r="I46" i="218" s="1"/>
  <c r="D46" i="218"/>
  <c r="C46" i="218"/>
  <c r="B46" i="218"/>
  <c r="G45" i="218"/>
  <c r="F45" i="218"/>
  <c r="H45" i="218" s="1"/>
  <c r="E45" i="218"/>
  <c r="I45" i="218" s="1"/>
  <c r="J45" i="218" s="1"/>
  <c r="D45" i="218"/>
  <c r="C45" i="218"/>
  <c r="B45" i="218"/>
  <c r="I44" i="218"/>
  <c r="G44" i="218"/>
  <c r="F44" i="218"/>
  <c r="D44" i="218"/>
  <c r="C44" i="218"/>
  <c r="B44" i="218"/>
  <c r="I43" i="218"/>
  <c r="J43" i="218" s="1"/>
  <c r="H43" i="218"/>
  <c r="D43" i="218"/>
  <c r="C43" i="218"/>
  <c r="B43" i="218"/>
  <c r="H42" i="218"/>
  <c r="G42" i="218"/>
  <c r="F42" i="218"/>
  <c r="E42" i="218"/>
  <c r="I42" i="218" s="1"/>
  <c r="D42" i="218"/>
  <c r="C42" i="218"/>
  <c r="B42" i="218"/>
  <c r="I41" i="218"/>
  <c r="J41" i="218" s="1"/>
  <c r="H41" i="218"/>
  <c r="G41" i="218"/>
  <c r="F41" i="218"/>
  <c r="D41" i="218"/>
  <c r="C41" i="218"/>
  <c r="B41" i="218"/>
  <c r="J38" i="218"/>
  <c r="J27" i="218"/>
  <c r="H38" i="217"/>
  <c r="H53" i="217" s="1"/>
  <c r="G38" i="217"/>
  <c r="G33" i="217"/>
  <c r="E33" i="217"/>
  <c r="D33" i="217"/>
  <c r="C33" i="217"/>
  <c r="B33" i="217"/>
  <c r="E30" i="217"/>
  <c r="G30" i="217" s="1"/>
  <c r="D30" i="217"/>
  <c r="C30" i="217"/>
  <c r="B30" i="217"/>
  <c r="G23" i="217"/>
  <c r="F23" i="217"/>
  <c r="H23" i="217" s="1"/>
  <c r="H25" i="217" s="1"/>
  <c r="D23" i="217"/>
  <c r="C23" i="217"/>
  <c r="B23" i="217"/>
  <c r="G44" i="216"/>
  <c r="B44" i="216"/>
  <c r="G43" i="216"/>
  <c r="F43" i="216"/>
  <c r="D43" i="216"/>
  <c r="C43" i="216"/>
  <c r="B43" i="216"/>
  <c r="H42" i="216"/>
  <c r="G42" i="216"/>
  <c r="F42" i="216"/>
  <c r="D42" i="216"/>
  <c r="C42" i="216"/>
  <c r="B42" i="216"/>
  <c r="G41" i="216"/>
  <c r="H41" i="216" s="1"/>
  <c r="F41" i="216"/>
  <c r="D41" i="216"/>
  <c r="C41" i="216"/>
  <c r="B41" i="216"/>
  <c r="H38" i="216"/>
  <c r="H27" i="216"/>
  <c r="H42" i="215"/>
  <c r="G42" i="215"/>
  <c r="F42" i="215"/>
  <c r="D42" i="215"/>
  <c r="C42" i="215"/>
  <c r="B42" i="215"/>
  <c r="G41" i="215"/>
  <c r="H41" i="215" s="1"/>
  <c r="H43" i="215" s="1"/>
  <c r="H45" i="215" s="1"/>
  <c r="F41" i="215"/>
  <c r="D41" i="215"/>
  <c r="C41" i="215"/>
  <c r="B41" i="215"/>
  <c r="H38" i="215"/>
  <c r="H27" i="215"/>
  <c r="I47" i="214"/>
  <c r="H47" i="214"/>
  <c r="F47" i="214"/>
  <c r="G47" i="214" s="1"/>
  <c r="D47" i="214"/>
  <c r="C47" i="214"/>
  <c r="B47" i="214"/>
  <c r="I46" i="214"/>
  <c r="G46" i="214"/>
  <c r="F46" i="214"/>
  <c r="E46" i="214"/>
  <c r="H46" i="214" s="1"/>
  <c r="D46" i="214"/>
  <c r="C46" i="214"/>
  <c r="B46" i="214"/>
  <c r="G45" i="214"/>
  <c r="F45" i="214"/>
  <c r="E45" i="214"/>
  <c r="H45" i="214" s="1"/>
  <c r="I45" i="214" s="1"/>
  <c r="D45" i="214"/>
  <c r="C45" i="214"/>
  <c r="B45" i="214"/>
  <c r="I44" i="214"/>
  <c r="G44" i="214"/>
  <c r="F44" i="214"/>
  <c r="E44" i="214"/>
  <c r="H44" i="214" s="1"/>
  <c r="D44" i="214"/>
  <c r="C44" i="214"/>
  <c r="B44" i="214"/>
  <c r="H43" i="214"/>
  <c r="G43" i="214"/>
  <c r="I43" i="214" s="1"/>
  <c r="F43" i="214"/>
  <c r="D43" i="214"/>
  <c r="C43" i="214"/>
  <c r="B43" i="214"/>
  <c r="H42" i="214"/>
  <c r="G42" i="214"/>
  <c r="F42" i="214"/>
  <c r="E42" i="214"/>
  <c r="D42" i="214"/>
  <c r="C42" i="214"/>
  <c r="B42" i="214"/>
  <c r="H41" i="214"/>
  <c r="F41" i="214"/>
  <c r="G41" i="214" s="1"/>
  <c r="D41" i="214"/>
  <c r="C41" i="214"/>
  <c r="B41" i="214"/>
  <c r="I38" i="214"/>
  <c r="I27" i="214"/>
  <c r="I52" i="213"/>
  <c r="D52" i="213"/>
  <c r="B52" i="213"/>
  <c r="I51" i="213"/>
  <c r="H51" i="213"/>
  <c r="J51" i="213" s="1"/>
  <c r="D51" i="213"/>
  <c r="C51" i="213"/>
  <c r="B51" i="213"/>
  <c r="J50" i="213"/>
  <c r="I50" i="213"/>
  <c r="H50" i="213"/>
  <c r="F50" i="213"/>
  <c r="D50" i="213"/>
  <c r="C50" i="213"/>
  <c r="B50" i="213"/>
  <c r="I49" i="213"/>
  <c r="J49" i="213" s="1"/>
  <c r="H49" i="213"/>
  <c r="D49" i="213"/>
  <c r="C49" i="213"/>
  <c r="B49" i="213"/>
  <c r="I48" i="213"/>
  <c r="H48" i="213"/>
  <c r="D48" i="213"/>
  <c r="C48" i="213"/>
  <c r="B48" i="213"/>
  <c r="G47" i="213"/>
  <c r="F47" i="213"/>
  <c r="E47" i="213"/>
  <c r="I47" i="213" s="1"/>
  <c r="H46" i="213"/>
  <c r="G46" i="213"/>
  <c r="F46" i="213"/>
  <c r="E46" i="213"/>
  <c r="I46" i="213" s="1"/>
  <c r="D46" i="213"/>
  <c r="C46" i="213"/>
  <c r="B46" i="213"/>
  <c r="G45" i="213"/>
  <c r="F45" i="213"/>
  <c r="H45" i="213" s="1"/>
  <c r="E45" i="213"/>
  <c r="I45" i="213" s="1"/>
  <c r="J45" i="213" s="1"/>
  <c r="D45" i="213"/>
  <c r="C45" i="213"/>
  <c r="B45" i="213"/>
  <c r="I44" i="213"/>
  <c r="G44" i="213"/>
  <c r="F44" i="213"/>
  <c r="D44" i="213"/>
  <c r="C44" i="213"/>
  <c r="B44" i="213"/>
  <c r="I43" i="213"/>
  <c r="J43" i="213" s="1"/>
  <c r="H43" i="213"/>
  <c r="D43" i="213"/>
  <c r="C43" i="213"/>
  <c r="B43" i="213"/>
  <c r="H42" i="213"/>
  <c r="G42" i="213"/>
  <c r="F42" i="213"/>
  <c r="E42" i="213"/>
  <c r="I42" i="213" s="1"/>
  <c r="D42" i="213"/>
  <c r="C42" i="213"/>
  <c r="B42" i="213"/>
  <c r="I41" i="213"/>
  <c r="J41" i="213" s="1"/>
  <c r="H41" i="213"/>
  <c r="G41" i="213"/>
  <c r="F41" i="213"/>
  <c r="D41" i="213"/>
  <c r="C41" i="213"/>
  <c r="B41" i="213"/>
  <c r="J38" i="213"/>
  <c r="J27" i="213"/>
  <c r="H38" i="212"/>
  <c r="H53" i="212" s="1"/>
  <c r="G38" i="212"/>
  <c r="G33" i="212"/>
  <c r="E33" i="212"/>
  <c r="D33" i="212"/>
  <c r="C33" i="212"/>
  <c r="B33" i="212"/>
  <c r="E30" i="212"/>
  <c r="G30" i="212" s="1"/>
  <c r="D30" i="212"/>
  <c r="C30" i="212"/>
  <c r="B30" i="212"/>
  <c r="E23" i="212"/>
  <c r="G23" i="212" s="1"/>
  <c r="D23" i="212"/>
  <c r="C23" i="212"/>
  <c r="B23" i="212"/>
  <c r="G44" i="211"/>
  <c r="B44" i="211"/>
  <c r="H43" i="211"/>
  <c r="G43" i="211"/>
  <c r="F43" i="211"/>
  <c r="D43" i="211"/>
  <c r="C43" i="211"/>
  <c r="B43" i="211"/>
  <c r="G42" i="211"/>
  <c r="F42" i="211"/>
  <c r="H42" i="211" s="1"/>
  <c r="D42" i="211"/>
  <c r="C42" i="211"/>
  <c r="B42" i="211"/>
  <c r="H41" i="211"/>
  <c r="G41" i="211"/>
  <c r="F41" i="211"/>
  <c r="D41" i="211"/>
  <c r="C41" i="211"/>
  <c r="B41" i="211"/>
  <c r="H38" i="211"/>
  <c r="H27" i="211"/>
  <c r="H42" i="210"/>
  <c r="G42" i="210"/>
  <c r="F42" i="210"/>
  <c r="D42" i="210"/>
  <c r="C42" i="210"/>
  <c r="B42" i="210"/>
  <c r="L41" i="210"/>
  <c r="G41" i="210"/>
  <c r="H41" i="210" s="1"/>
  <c r="F41" i="210"/>
  <c r="D41" i="210"/>
  <c r="C41" i="210"/>
  <c r="B41" i="210"/>
  <c r="H38" i="210"/>
  <c r="H27" i="210"/>
  <c r="H47" i="209"/>
  <c r="G47" i="209"/>
  <c r="F47" i="209"/>
  <c r="D47" i="209"/>
  <c r="C47" i="209"/>
  <c r="B47" i="209"/>
  <c r="G46" i="209"/>
  <c r="F46" i="209"/>
  <c r="E46" i="209"/>
  <c r="H46" i="209" s="1"/>
  <c r="I46" i="209" s="1"/>
  <c r="D46" i="209"/>
  <c r="C46" i="209"/>
  <c r="B46" i="209"/>
  <c r="F45" i="209"/>
  <c r="G45" i="209" s="1"/>
  <c r="I45" i="209" s="1"/>
  <c r="E45" i="209"/>
  <c r="H45" i="209" s="1"/>
  <c r="D45" i="209"/>
  <c r="C45" i="209"/>
  <c r="B45" i="209"/>
  <c r="G44" i="209"/>
  <c r="F44" i="209"/>
  <c r="E44" i="209"/>
  <c r="H44" i="209" s="1"/>
  <c r="I44" i="209" s="1"/>
  <c r="D44" i="209"/>
  <c r="C44" i="209"/>
  <c r="B44" i="209"/>
  <c r="I43" i="209"/>
  <c r="H43" i="209"/>
  <c r="G43" i="209"/>
  <c r="F43" i="209"/>
  <c r="D43" i="209"/>
  <c r="C43" i="209"/>
  <c r="B43" i="209"/>
  <c r="H42" i="209"/>
  <c r="F42" i="209"/>
  <c r="G42" i="209" s="1"/>
  <c r="E42" i="209"/>
  <c r="D42" i="209"/>
  <c r="C42" i="209"/>
  <c r="B42" i="209"/>
  <c r="H41" i="209"/>
  <c r="F41" i="209"/>
  <c r="G41" i="209" s="1"/>
  <c r="I41" i="209" s="1"/>
  <c r="D41" i="209"/>
  <c r="C41" i="209"/>
  <c r="B41" i="209"/>
  <c r="I38" i="209"/>
  <c r="I27" i="209"/>
  <c r="I52" i="208"/>
  <c r="D52" i="208"/>
  <c r="B52" i="208"/>
  <c r="J51" i="208"/>
  <c r="I51" i="208"/>
  <c r="H51" i="208"/>
  <c r="D51" i="208"/>
  <c r="C51" i="208"/>
  <c r="B51" i="208"/>
  <c r="I50" i="208"/>
  <c r="J50" i="208" s="1"/>
  <c r="H50" i="208"/>
  <c r="F50" i="208"/>
  <c r="D50" i="208"/>
  <c r="C50" i="208"/>
  <c r="B50" i="208"/>
  <c r="I49" i="208"/>
  <c r="J49" i="208" s="1"/>
  <c r="H49" i="208"/>
  <c r="D49" i="208"/>
  <c r="C49" i="208"/>
  <c r="B49" i="208"/>
  <c r="I48" i="208"/>
  <c r="J48" i="208" s="1"/>
  <c r="H48" i="208"/>
  <c r="D48" i="208"/>
  <c r="C48" i="208"/>
  <c r="B48" i="208"/>
  <c r="H47" i="208"/>
  <c r="G47" i="208"/>
  <c r="F47" i="208"/>
  <c r="E47" i="208"/>
  <c r="I47" i="208" s="1"/>
  <c r="J47" i="208" s="1"/>
  <c r="G46" i="208"/>
  <c r="F46" i="208"/>
  <c r="E46" i="208"/>
  <c r="I46" i="208" s="1"/>
  <c r="D46" i="208"/>
  <c r="C46" i="208"/>
  <c r="B46" i="208"/>
  <c r="J45" i="208"/>
  <c r="G45" i="208"/>
  <c r="F45" i="208"/>
  <c r="H45" i="208" s="1"/>
  <c r="E45" i="208"/>
  <c r="I45" i="208" s="1"/>
  <c r="D45" i="208"/>
  <c r="C45" i="208"/>
  <c r="B45" i="208"/>
  <c r="I44" i="208"/>
  <c r="G44" i="208"/>
  <c r="H44" i="208" s="1"/>
  <c r="F44" i="208"/>
  <c r="D44" i="208"/>
  <c r="C44" i="208"/>
  <c r="B44" i="208"/>
  <c r="I43" i="208"/>
  <c r="H43" i="208"/>
  <c r="D43" i="208"/>
  <c r="C43" i="208"/>
  <c r="B43" i="208"/>
  <c r="G42" i="208"/>
  <c r="F42" i="208"/>
  <c r="H42" i="208" s="1"/>
  <c r="J42" i="208" s="1"/>
  <c r="E42" i="208"/>
  <c r="I42" i="208" s="1"/>
  <c r="D42" i="208"/>
  <c r="C42" i="208"/>
  <c r="B42" i="208"/>
  <c r="I41" i="208"/>
  <c r="G41" i="208"/>
  <c r="F41" i="208"/>
  <c r="H41" i="208" s="1"/>
  <c r="J41" i="208" s="1"/>
  <c r="D41" i="208"/>
  <c r="C41" i="208"/>
  <c r="B41" i="208"/>
  <c r="J38" i="208"/>
  <c r="J27" i="208"/>
  <c r="H53" i="207"/>
  <c r="H38" i="207"/>
  <c r="G38" i="207"/>
  <c r="G33" i="207"/>
  <c r="D33" i="207"/>
  <c r="C33" i="207"/>
  <c r="B33" i="207"/>
  <c r="G30" i="207"/>
  <c r="D30" i="207"/>
  <c r="C30" i="207"/>
  <c r="B30" i="207"/>
  <c r="G23" i="207"/>
  <c r="D23" i="207"/>
  <c r="C23" i="207"/>
  <c r="B23" i="207"/>
  <c r="G44" i="206"/>
  <c r="B44" i="206"/>
  <c r="G43" i="206"/>
  <c r="H43" i="206" s="1"/>
  <c r="F43" i="206"/>
  <c r="D43" i="206"/>
  <c r="C43" i="206"/>
  <c r="B43" i="206"/>
  <c r="H42" i="206"/>
  <c r="G42" i="206"/>
  <c r="F42" i="206"/>
  <c r="D42" i="206"/>
  <c r="C42" i="206"/>
  <c r="B42" i="206"/>
  <c r="G41" i="206"/>
  <c r="F41" i="206"/>
  <c r="D41" i="206"/>
  <c r="C41" i="206"/>
  <c r="B41" i="206"/>
  <c r="H38" i="206"/>
  <c r="H27" i="206"/>
  <c r="H42" i="205"/>
  <c r="G42" i="205"/>
  <c r="F42" i="205"/>
  <c r="D42" i="205"/>
  <c r="C42" i="205"/>
  <c r="B42" i="205"/>
  <c r="G41" i="205"/>
  <c r="H41" i="205" s="1"/>
  <c r="H43" i="205" s="1"/>
  <c r="H45" i="205" s="1"/>
  <c r="E14" i="192" s="1"/>
  <c r="F41" i="205"/>
  <c r="D41" i="205"/>
  <c r="C41" i="205"/>
  <c r="B41" i="205"/>
  <c r="H38" i="205"/>
  <c r="H27" i="205"/>
  <c r="I45" i="204"/>
  <c r="F45" i="204"/>
  <c r="G45" i="204" s="1"/>
  <c r="E45" i="204"/>
  <c r="H45" i="204" s="1"/>
  <c r="D45" i="204"/>
  <c r="C45" i="204"/>
  <c r="B45" i="204"/>
  <c r="F44" i="204"/>
  <c r="G44" i="204" s="1"/>
  <c r="E44" i="204"/>
  <c r="H44" i="204" s="1"/>
  <c r="I44" i="204" s="1"/>
  <c r="D44" i="204"/>
  <c r="C44" i="204"/>
  <c r="B44" i="204"/>
  <c r="H43" i="204"/>
  <c r="I43" i="204" s="1"/>
  <c r="F43" i="204"/>
  <c r="G43" i="204" s="1"/>
  <c r="D43" i="204"/>
  <c r="C43" i="204"/>
  <c r="B43" i="204"/>
  <c r="G42" i="204"/>
  <c r="F42" i="204"/>
  <c r="E42" i="204"/>
  <c r="H42" i="204" s="1"/>
  <c r="I42" i="204" s="1"/>
  <c r="D42" i="204"/>
  <c r="C42" i="204"/>
  <c r="B42" i="204"/>
  <c r="H41" i="204"/>
  <c r="G41" i="204"/>
  <c r="I41" i="204" s="1"/>
  <c r="F41" i="204"/>
  <c r="D41" i="204"/>
  <c r="C41" i="204"/>
  <c r="B41" i="204"/>
  <c r="I38" i="204"/>
  <c r="I27" i="204"/>
  <c r="I49" i="203"/>
  <c r="D49" i="203"/>
  <c r="B49" i="203"/>
  <c r="J48" i="203"/>
  <c r="I48" i="203"/>
  <c r="H48" i="203"/>
  <c r="D48" i="203"/>
  <c r="C48" i="203"/>
  <c r="B48" i="203"/>
  <c r="I47" i="203"/>
  <c r="J47" i="203" s="1"/>
  <c r="H47" i="203"/>
  <c r="D47" i="203"/>
  <c r="C47" i="203"/>
  <c r="B47" i="203"/>
  <c r="I46" i="203"/>
  <c r="J46" i="203" s="1"/>
  <c r="G46" i="203"/>
  <c r="F46" i="203"/>
  <c r="H46" i="203" s="1"/>
  <c r="E46" i="203"/>
  <c r="D46" i="203"/>
  <c r="C46" i="203"/>
  <c r="B46" i="203"/>
  <c r="H45" i="203"/>
  <c r="G45" i="203"/>
  <c r="F45" i="203"/>
  <c r="E45" i="203"/>
  <c r="I45" i="203" s="1"/>
  <c r="J45" i="203" s="1"/>
  <c r="D45" i="203"/>
  <c r="C45" i="203"/>
  <c r="B45" i="203"/>
  <c r="I44" i="203"/>
  <c r="H44" i="203"/>
  <c r="G44" i="203"/>
  <c r="F44" i="203"/>
  <c r="D44" i="203"/>
  <c r="C44" i="203"/>
  <c r="B44" i="203"/>
  <c r="I43" i="203"/>
  <c r="J43" i="203" s="1"/>
  <c r="H43" i="203"/>
  <c r="D43" i="203"/>
  <c r="C43" i="203"/>
  <c r="B43" i="203"/>
  <c r="I42" i="203"/>
  <c r="J42" i="203" s="1"/>
  <c r="G42" i="203"/>
  <c r="F42" i="203"/>
  <c r="H42" i="203" s="1"/>
  <c r="E42" i="203"/>
  <c r="D42" i="203"/>
  <c r="C42" i="203"/>
  <c r="B42" i="203"/>
  <c r="I41" i="203"/>
  <c r="G41" i="203"/>
  <c r="H41" i="203" s="1"/>
  <c r="J41" i="203" s="1"/>
  <c r="F41" i="203"/>
  <c r="D41" i="203"/>
  <c r="C41" i="203"/>
  <c r="B41" i="203"/>
  <c r="J38" i="203"/>
  <c r="J27" i="203"/>
  <c r="H53" i="202"/>
  <c r="H38" i="202"/>
  <c r="G38" i="202"/>
  <c r="G33" i="202"/>
  <c r="D33" i="202"/>
  <c r="C33" i="202"/>
  <c r="B33" i="202"/>
  <c r="G30" i="202"/>
  <c r="D30" i="202"/>
  <c r="C30" i="202"/>
  <c r="B30" i="202"/>
  <c r="G23" i="202"/>
  <c r="D23" i="202"/>
  <c r="C23" i="202"/>
  <c r="B23" i="202"/>
  <c r="G44" i="201"/>
  <c r="B44" i="201"/>
  <c r="G43" i="201"/>
  <c r="H43" i="201" s="1"/>
  <c r="F43" i="201"/>
  <c r="D43" i="201"/>
  <c r="C43" i="201"/>
  <c r="B43" i="201"/>
  <c r="G42" i="201"/>
  <c r="H42" i="201" s="1"/>
  <c r="F42" i="201"/>
  <c r="D42" i="201"/>
  <c r="C42" i="201"/>
  <c r="B42" i="201"/>
  <c r="G41" i="201"/>
  <c r="F41" i="201"/>
  <c r="D41" i="201"/>
  <c r="C41" i="201"/>
  <c r="B41" i="201"/>
  <c r="H38" i="201"/>
  <c r="H27" i="201"/>
  <c r="G42" i="200"/>
  <c r="H42" i="200" s="1"/>
  <c r="F42" i="200"/>
  <c r="D42" i="200"/>
  <c r="C42" i="200"/>
  <c r="B42" i="200"/>
  <c r="G41" i="200"/>
  <c r="F41" i="200"/>
  <c r="D41" i="200"/>
  <c r="C41" i="200"/>
  <c r="B41" i="200"/>
  <c r="H38" i="200"/>
  <c r="H27" i="200"/>
  <c r="H45" i="199"/>
  <c r="I45" i="199" s="1"/>
  <c r="F45" i="199"/>
  <c r="G45" i="199" s="1"/>
  <c r="E45" i="199"/>
  <c r="D45" i="199"/>
  <c r="C45" i="199"/>
  <c r="B45" i="199"/>
  <c r="F44" i="199"/>
  <c r="G44" i="199" s="1"/>
  <c r="E44" i="199"/>
  <c r="H44" i="199" s="1"/>
  <c r="D44" i="199"/>
  <c r="C44" i="199"/>
  <c r="B44" i="199"/>
  <c r="H43" i="199"/>
  <c r="I43" i="199" s="1"/>
  <c r="F43" i="199"/>
  <c r="G43" i="199" s="1"/>
  <c r="D43" i="199"/>
  <c r="C43" i="199"/>
  <c r="B43" i="199"/>
  <c r="H42" i="199"/>
  <c r="I42" i="199" s="1"/>
  <c r="G42" i="199"/>
  <c r="F42" i="199"/>
  <c r="E42" i="199"/>
  <c r="D42" i="199"/>
  <c r="C42" i="199"/>
  <c r="B42" i="199"/>
  <c r="H41" i="199"/>
  <c r="I41" i="199" s="1"/>
  <c r="G41" i="199"/>
  <c r="F41" i="199"/>
  <c r="D41" i="199"/>
  <c r="C41" i="199"/>
  <c r="B41" i="199"/>
  <c r="I38" i="199"/>
  <c r="I27" i="199"/>
  <c r="I49" i="198"/>
  <c r="D49" i="198"/>
  <c r="B49" i="198"/>
  <c r="J48" i="198"/>
  <c r="I48" i="198"/>
  <c r="H48" i="198"/>
  <c r="D48" i="198"/>
  <c r="C48" i="198"/>
  <c r="B48" i="198"/>
  <c r="I47" i="198"/>
  <c r="J47" i="198" s="1"/>
  <c r="H47" i="198"/>
  <c r="D47" i="198"/>
  <c r="C47" i="198"/>
  <c r="B47" i="198"/>
  <c r="I46" i="198"/>
  <c r="J46" i="198" s="1"/>
  <c r="G46" i="198"/>
  <c r="F46" i="198"/>
  <c r="H46" i="198" s="1"/>
  <c r="E46" i="198"/>
  <c r="D46" i="198"/>
  <c r="C46" i="198"/>
  <c r="B46" i="198"/>
  <c r="G45" i="198"/>
  <c r="F45" i="198"/>
  <c r="H45" i="198" s="1"/>
  <c r="E45" i="198"/>
  <c r="I45" i="198" s="1"/>
  <c r="D45" i="198"/>
  <c r="C45" i="198"/>
  <c r="B45" i="198"/>
  <c r="I44" i="198"/>
  <c r="H44" i="198"/>
  <c r="G44" i="198"/>
  <c r="F44" i="198"/>
  <c r="D44" i="198"/>
  <c r="C44" i="198"/>
  <c r="B44" i="198"/>
  <c r="I43" i="198"/>
  <c r="J43" i="198" s="1"/>
  <c r="H43" i="198"/>
  <c r="D43" i="198"/>
  <c r="C43" i="198"/>
  <c r="B43" i="198"/>
  <c r="I42" i="198"/>
  <c r="J42" i="198" s="1"/>
  <c r="G42" i="198"/>
  <c r="F42" i="198"/>
  <c r="H42" i="198" s="1"/>
  <c r="E42" i="198"/>
  <c r="D42" i="198"/>
  <c r="C42" i="198"/>
  <c r="B42" i="198"/>
  <c r="I41" i="198"/>
  <c r="G41" i="198"/>
  <c r="F41" i="198"/>
  <c r="D41" i="198"/>
  <c r="C41" i="198"/>
  <c r="B41" i="198"/>
  <c r="J38" i="198"/>
  <c r="J27" i="198"/>
  <c r="H53" i="17"/>
  <c r="H38" i="17"/>
  <c r="G38" i="17"/>
  <c r="G33" i="17"/>
  <c r="D33" i="17"/>
  <c r="C33" i="17"/>
  <c r="B33" i="17"/>
  <c r="G30" i="17"/>
  <c r="D30" i="17"/>
  <c r="C30" i="17"/>
  <c r="B30" i="17"/>
  <c r="G23" i="17"/>
  <c r="D23" i="17"/>
  <c r="C23" i="17"/>
  <c r="B23" i="17"/>
  <c r="G44" i="16"/>
  <c r="B44" i="16"/>
  <c r="G43" i="16"/>
  <c r="H43" i="16" s="1"/>
  <c r="F43" i="16"/>
  <c r="D43" i="16"/>
  <c r="C43" i="16"/>
  <c r="B43" i="16"/>
  <c r="G42" i="16"/>
  <c r="H42" i="16" s="1"/>
  <c r="F42" i="16"/>
  <c r="D42" i="16"/>
  <c r="C42" i="16"/>
  <c r="B42" i="16"/>
  <c r="G41" i="16"/>
  <c r="F41" i="16"/>
  <c r="D41" i="16"/>
  <c r="C41" i="16"/>
  <c r="B41" i="16"/>
  <c r="H38" i="16"/>
  <c r="H27" i="16"/>
  <c r="G42" i="54"/>
  <c r="H42" i="54" s="1"/>
  <c r="F42" i="54"/>
  <c r="D42" i="54"/>
  <c r="C42" i="54"/>
  <c r="B42" i="54"/>
  <c r="G41" i="54"/>
  <c r="F41" i="54"/>
  <c r="D41" i="54"/>
  <c r="C41" i="54"/>
  <c r="B41" i="54"/>
  <c r="H38" i="54"/>
  <c r="H27" i="54"/>
  <c r="F45" i="28"/>
  <c r="G45" i="28" s="1"/>
  <c r="E45" i="28"/>
  <c r="H45" i="28" s="1"/>
  <c r="I45" i="28" s="1"/>
  <c r="D45" i="28"/>
  <c r="C45" i="28"/>
  <c r="B45" i="28"/>
  <c r="I44" i="28"/>
  <c r="H44" i="28"/>
  <c r="F44" i="28"/>
  <c r="G44" i="28" s="1"/>
  <c r="E44" i="28"/>
  <c r="D44" i="28"/>
  <c r="C44" i="28"/>
  <c r="B44" i="28"/>
  <c r="H43" i="28"/>
  <c r="I43" i="28" s="1"/>
  <c r="F43" i="28"/>
  <c r="G43" i="28" s="1"/>
  <c r="D43" i="28"/>
  <c r="C43" i="28"/>
  <c r="B43" i="28"/>
  <c r="H42" i="28"/>
  <c r="I42" i="28" s="1"/>
  <c r="G42" i="28"/>
  <c r="F42" i="28"/>
  <c r="E42" i="28"/>
  <c r="D42" i="28"/>
  <c r="C42" i="28"/>
  <c r="B42" i="28"/>
  <c r="H41" i="28"/>
  <c r="I41" i="28" s="1"/>
  <c r="I46" i="28" s="1"/>
  <c r="I48" i="28" s="1"/>
  <c r="E3" i="192" s="1"/>
  <c r="G41" i="28"/>
  <c r="F41" i="28"/>
  <c r="D41" i="28"/>
  <c r="C41" i="28"/>
  <c r="B41" i="28"/>
  <c r="I38" i="28"/>
  <c r="I27" i="28"/>
  <c r="I49" i="15"/>
  <c r="D49" i="15"/>
  <c r="B49" i="15"/>
  <c r="J48" i="15"/>
  <c r="I48" i="15"/>
  <c r="H48" i="15"/>
  <c r="D48" i="15"/>
  <c r="C48" i="15"/>
  <c r="B48" i="15"/>
  <c r="I47" i="15"/>
  <c r="J47" i="15" s="1"/>
  <c r="H47" i="15"/>
  <c r="D47" i="15"/>
  <c r="C47" i="15"/>
  <c r="B47" i="15"/>
  <c r="I46" i="15"/>
  <c r="J46" i="15" s="1"/>
  <c r="G46" i="15"/>
  <c r="F46" i="15"/>
  <c r="H46" i="15" s="1"/>
  <c r="E46" i="15"/>
  <c r="D46" i="15"/>
  <c r="C46" i="15"/>
  <c r="B46" i="15"/>
  <c r="H45" i="15"/>
  <c r="G45" i="15"/>
  <c r="F45" i="15"/>
  <c r="E45" i="15"/>
  <c r="I45" i="15" s="1"/>
  <c r="J45" i="15" s="1"/>
  <c r="D45" i="15"/>
  <c r="C45" i="15"/>
  <c r="B45" i="15"/>
  <c r="I44" i="15"/>
  <c r="H44" i="15"/>
  <c r="G44" i="15"/>
  <c r="F44" i="15"/>
  <c r="D44" i="15"/>
  <c r="C44" i="15"/>
  <c r="B44" i="15"/>
  <c r="I43" i="15"/>
  <c r="J43" i="15" s="1"/>
  <c r="H43" i="15"/>
  <c r="D43" i="15"/>
  <c r="C43" i="15"/>
  <c r="B43" i="15"/>
  <c r="I42" i="15"/>
  <c r="J42" i="15" s="1"/>
  <c r="G42" i="15"/>
  <c r="F42" i="15"/>
  <c r="H42" i="15" s="1"/>
  <c r="E42" i="15"/>
  <c r="D42" i="15"/>
  <c r="C42" i="15"/>
  <c r="B42" i="15"/>
  <c r="I41" i="15"/>
  <c r="G41" i="15"/>
  <c r="H41" i="15" s="1"/>
  <c r="J41" i="15" s="1"/>
  <c r="F41" i="15"/>
  <c r="D41" i="15"/>
  <c r="C41" i="15"/>
  <c r="B41" i="15"/>
  <c r="J38" i="15"/>
  <c r="J27" i="15"/>
  <c r="D56" i="192"/>
  <c r="C56" i="192"/>
  <c r="D55" i="192"/>
  <c r="C55" i="192"/>
  <c r="D54" i="192"/>
  <c r="C54" i="192"/>
  <c r="D53" i="192"/>
  <c r="C53" i="192"/>
  <c r="D52" i="192"/>
  <c r="C52" i="192"/>
  <c r="D51" i="192"/>
  <c r="C51" i="192"/>
  <c r="D50" i="192"/>
  <c r="C50" i="192"/>
  <c r="D49" i="192"/>
  <c r="C49" i="192"/>
  <c r="D48" i="192"/>
  <c r="C48" i="192"/>
  <c r="D47" i="192"/>
  <c r="C47" i="192"/>
  <c r="D41" i="192"/>
  <c r="C41" i="192"/>
  <c r="D40" i="192"/>
  <c r="C40" i="192"/>
  <c r="D39" i="192"/>
  <c r="C39" i="192"/>
  <c r="D38" i="192"/>
  <c r="C38" i="192"/>
  <c r="D37" i="192"/>
  <c r="C37" i="192"/>
  <c r="D36" i="192"/>
  <c r="C36" i="192"/>
  <c r="D35" i="192"/>
  <c r="C35" i="192"/>
  <c r="D34" i="192"/>
  <c r="C34" i="192"/>
  <c r="D33" i="192"/>
  <c r="C33" i="192"/>
  <c r="D32" i="192"/>
  <c r="C32" i="192"/>
  <c r="D31" i="192"/>
  <c r="C31" i="192"/>
  <c r="D30" i="192"/>
  <c r="C30" i="192"/>
  <c r="D29" i="192"/>
  <c r="C29" i="192"/>
  <c r="D28" i="192"/>
  <c r="C28" i="192"/>
  <c r="D27" i="192"/>
  <c r="C27" i="192"/>
  <c r="D26" i="192"/>
  <c r="C26" i="192"/>
  <c r="D25" i="192"/>
  <c r="C25" i="192"/>
  <c r="E24" i="192"/>
  <c r="D24" i="192"/>
  <c r="C24" i="192"/>
  <c r="D23" i="192"/>
  <c r="C23" i="192"/>
  <c r="D22" i="192"/>
  <c r="C22" i="192"/>
  <c r="D21" i="192"/>
  <c r="C21" i="192"/>
  <c r="D20" i="192"/>
  <c r="C20" i="192"/>
  <c r="D19" i="192"/>
  <c r="C19" i="192"/>
  <c r="D18" i="192"/>
  <c r="C18" i="192"/>
  <c r="D17" i="192"/>
  <c r="C17" i="192"/>
  <c r="D16" i="192"/>
  <c r="C16" i="192"/>
  <c r="D15" i="192"/>
  <c r="C15" i="192"/>
  <c r="D14" i="192"/>
  <c r="C14" i="192"/>
  <c r="D13" i="192"/>
  <c r="C13" i="192"/>
  <c r="D12" i="192"/>
  <c r="C12" i="192"/>
  <c r="D11" i="192"/>
  <c r="C11" i="192"/>
  <c r="D10" i="192"/>
  <c r="C10" i="192"/>
  <c r="D9" i="192"/>
  <c r="C9" i="192"/>
  <c r="D8" i="192"/>
  <c r="C8" i="192"/>
  <c r="D7" i="192"/>
  <c r="C7" i="192"/>
  <c r="D6" i="192"/>
  <c r="C6" i="192"/>
  <c r="D5" i="192"/>
  <c r="C5" i="192"/>
  <c r="D4" i="192"/>
  <c r="C4" i="192"/>
  <c r="D3" i="192"/>
  <c r="C3" i="192"/>
  <c r="D2" i="192"/>
  <c r="C2" i="192"/>
  <c r="AF41" i="163"/>
  <c r="AE41" i="163"/>
  <c r="AC41" i="163"/>
  <c r="AB41" i="163"/>
  <c r="AA41" i="163"/>
  <c r="Z41" i="163"/>
  <c r="Y41" i="163"/>
  <c r="AF40" i="163"/>
  <c r="AE40" i="163"/>
  <c r="AD40" i="163"/>
  <c r="AC40" i="163"/>
  <c r="AB40" i="163"/>
  <c r="AA40" i="163"/>
  <c r="Z40" i="163"/>
  <c r="Y40" i="163"/>
  <c r="Y34" i="163"/>
  <c r="Y33" i="163"/>
  <c r="O29" i="163"/>
  <c r="O26" i="163"/>
  <c r="N9" i="163"/>
  <c r="N10" i="163" s="1"/>
  <c r="N8" i="163"/>
  <c r="AF41" i="164"/>
  <c r="AE41" i="164"/>
  <c r="AC41" i="164"/>
  <c r="AB41" i="164"/>
  <c r="AA41" i="164"/>
  <c r="Z41" i="164"/>
  <c r="Y41" i="164"/>
  <c r="AF40" i="164"/>
  <c r="AE40" i="164"/>
  <c r="AD40" i="164"/>
  <c r="AC40" i="164"/>
  <c r="AB40" i="164"/>
  <c r="AA40" i="164"/>
  <c r="Z40" i="164"/>
  <c r="Y40" i="164"/>
  <c r="Y34" i="164"/>
  <c r="Y33" i="164"/>
  <c r="O29" i="164"/>
  <c r="L30" i="164" s="1"/>
  <c r="Y35" i="164" s="1"/>
  <c r="O26" i="164"/>
  <c r="O15" i="164"/>
  <c r="N10" i="164"/>
  <c r="N9" i="164"/>
  <c r="N8" i="164"/>
  <c r="AF41" i="165"/>
  <c r="AE41" i="165"/>
  <c r="AC41" i="165"/>
  <c r="AB41" i="165"/>
  <c r="AA41" i="165"/>
  <c r="Z41" i="165"/>
  <c r="Y41" i="165"/>
  <c r="AF40" i="165"/>
  <c r="AE40" i="165"/>
  <c r="AD40" i="165"/>
  <c r="AC40" i="165"/>
  <c r="AB40" i="165"/>
  <c r="AA40" i="165"/>
  <c r="Z40" i="165"/>
  <c r="Y40" i="165"/>
  <c r="Y34" i="165"/>
  <c r="Y33" i="165"/>
  <c r="O29" i="165"/>
  <c r="O26" i="165"/>
  <c r="L30" i="165" s="1"/>
  <c r="N10" i="165"/>
  <c r="N9" i="165"/>
  <c r="N8" i="165"/>
  <c r="E6" i="188"/>
  <c r="H6" i="188" s="1"/>
  <c r="C6" i="188"/>
  <c r="C5" i="188"/>
  <c r="C4" i="188"/>
  <c r="C3" i="188"/>
  <c r="E24" i="187"/>
  <c r="E23" i="187"/>
  <c r="F33" i="217" s="1"/>
  <c r="Y35" i="165" l="1"/>
  <c r="O18" i="163"/>
  <c r="O15" i="163"/>
  <c r="X41" i="163" s="1"/>
  <c r="X40" i="163"/>
  <c r="F23" i="233"/>
  <c r="F23" i="228"/>
  <c r="H23" i="228" s="1"/>
  <c r="H25" i="228" s="1"/>
  <c r="F23" i="222"/>
  <c r="F23" i="212"/>
  <c r="H23" i="212" s="1"/>
  <c r="H25" i="212" s="1"/>
  <c r="F23" i="197"/>
  <c r="H23" i="197" s="1"/>
  <c r="H25" i="197" s="1"/>
  <c r="F23" i="238"/>
  <c r="H23" i="238" s="1"/>
  <c r="H25" i="238" s="1"/>
  <c r="F23" i="17"/>
  <c r="H23" i="17" s="1"/>
  <c r="H25" i="17" s="1"/>
  <c r="F23" i="207"/>
  <c r="H23" i="207" s="1"/>
  <c r="H25" i="207" s="1"/>
  <c r="F23" i="202"/>
  <c r="H23" i="202" s="1"/>
  <c r="H25" i="202" s="1"/>
  <c r="O15" i="165"/>
  <c r="L19" i="165" s="1"/>
  <c r="AD41" i="165" s="1"/>
  <c r="O18" i="164"/>
  <c r="X41" i="164" s="1"/>
  <c r="L30" i="163"/>
  <c r="F30" i="202"/>
  <c r="H55" i="202"/>
  <c r="E11" i="192" s="1"/>
  <c r="C44" i="232"/>
  <c r="C44" i="227"/>
  <c r="C44" i="221"/>
  <c r="C49" i="203"/>
  <c r="C49" i="198"/>
  <c r="C49" i="15"/>
  <c r="C52" i="208"/>
  <c r="C44" i="206"/>
  <c r="C52" i="224"/>
  <c r="C44" i="216"/>
  <c r="C52" i="218"/>
  <c r="C52" i="213"/>
  <c r="C44" i="211"/>
  <c r="C52" i="229"/>
  <c r="C44" i="16"/>
  <c r="O18" i="165"/>
  <c r="L19" i="164"/>
  <c r="AD41" i="164" s="1"/>
  <c r="X40" i="164"/>
  <c r="Y35" i="163"/>
  <c r="H41" i="198"/>
  <c r="J41" i="198" s="1"/>
  <c r="C44" i="201"/>
  <c r="F33" i="197"/>
  <c r="F33" i="207"/>
  <c r="H33" i="207" s="1"/>
  <c r="F33" i="202"/>
  <c r="H33" i="202" s="1"/>
  <c r="F33" i="17"/>
  <c r="H33" i="17" s="1"/>
  <c r="F30" i="197"/>
  <c r="F30" i="228"/>
  <c r="H30" i="228" s="1"/>
  <c r="H35" i="228" s="1"/>
  <c r="H55" i="228" s="1"/>
  <c r="E36" i="192" s="1"/>
  <c r="F33" i="222"/>
  <c r="F30" i="207"/>
  <c r="H30" i="207" s="1"/>
  <c r="H35" i="207" s="1"/>
  <c r="H55" i="207" s="1"/>
  <c r="E16" i="192" s="1"/>
  <c r="F33" i="233"/>
  <c r="F30" i="222"/>
  <c r="F30" i="217"/>
  <c r="F30" i="212"/>
  <c r="H30" i="212" s="1"/>
  <c r="H35" i="212" s="1"/>
  <c r="H55" i="212" s="1"/>
  <c r="E21" i="192" s="1"/>
  <c r="F30" i="17"/>
  <c r="F33" i="228"/>
  <c r="H33" i="228" s="1"/>
  <c r="F30" i="233"/>
  <c r="J46" i="208"/>
  <c r="J45" i="198"/>
  <c r="I44" i="199"/>
  <c r="I46" i="199" s="1"/>
  <c r="I48" i="199" s="1"/>
  <c r="E8" i="192" s="1"/>
  <c r="I46" i="204"/>
  <c r="I48" i="204" s="1"/>
  <c r="E13" i="192" s="1"/>
  <c r="F33" i="212"/>
  <c r="H33" i="222"/>
  <c r="J44" i="15"/>
  <c r="H41" i="16"/>
  <c r="H41" i="200"/>
  <c r="H43" i="200" s="1"/>
  <c r="H45" i="200" s="1"/>
  <c r="E9" i="192" s="1"/>
  <c r="H30" i="202"/>
  <c r="H35" i="202" s="1"/>
  <c r="J44" i="203"/>
  <c r="H41" i="206"/>
  <c r="J44" i="208"/>
  <c r="H46" i="208"/>
  <c r="I42" i="209"/>
  <c r="I48" i="209" s="1"/>
  <c r="I50" i="209" s="1"/>
  <c r="E18" i="192" s="1"/>
  <c r="H43" i="210"/>
  <c r="H45" i="210" s="1"/>
  <c r="E19" i="192" s="1"/>
  <c r="J42" i="213"/>
  <c r="J42" i="218"/>
  <c r="J45" i="229"/>
  <c r="H33" i="233"/>
  <c r="J45" i="193"/>
  <c r="H30" i="197"/>
  <c r="H35" i="197" s="1"/>
  <c r="H30" i="217"/>
  <c r="H23" i="222"/>
  <c r="H25" i="222" s="1"/>
  <c r="I42" i="225"/>
  <c r="I48" i="225" s="1"/>
  <c r="I50" i="225" s="1"/>
  <c r="E33" i="192" s="1"/>
  <c r="J46" i="234"/>
  <c r="E42" i="236"/>
  <c r="G42" i="236" s="1"/>
  <c r="H42" i="236" s="1"/>
  <c r="H43" i="236" s="1"/>
  <c r="H45" i="236" s="1"/>
  <c r="E49" i="192" s="1"/>
  <c r="J42" i="193"/>
  <c r="J49" i="193" s="1"/>
  <c r="J51" i="193" s="1"/>
  <c r="E52" i="192" s="1"/>
  <c r="H33" i="197"/>
  <c r="H41" i="54"/>
  <c r="H43" i="54" s="1"/>
  <c r="H45" i="54" s="1"/>
  <c r="E4" i="192" s="1"/>
  <c r="H30" i="17"/>
  <c r="J44" i="198"/>
  <c r="H41" i="201"/>
  <c r="J43" i="208"/>
  <c r="J46" i="213"/>
  <c r="I41" i="214"/>
  <c r="J46" i="218"/>
  <c r="J41" i="224"/>
  <c r="J42" i="224"/>
  <c r="J47" i="224"/>
  <c r="H23" i="233"/>
  <c r="H25" i="233" s="1"/>
  <c r="H46" i="235"/>
  <c r="I46" i="235" s="1"/>
  <c r="H45" i="235"/>
  <c r="I45" i="235" s="1"/>
  <c r="H55" i="197"/>
  <c r="E56" i="192" s="1"/>
  <c r="I47" i="209"/>
  <c r="H33" i="212"/>
  <c r="H44" i="213"/>
  <c r="J44" i="213" s="1"/>
  <c r="I42" i="214"/>
  <c r="H33" i="217"/>
  <c r="H44" i="218"/>
  <c r="J44" i="218" s="1"/>
  <c r="I44" i="219"/>
  <c r="H30" i="222"/>
  <c r="J48" i="224"/>
  <c r="I45" i="225"/>
  <c r="I47" i="225"/>
  <c r="J47" i="229"/>
  <c r="H44" i="234"/>
  <c r="J44" i="234" s="1"/>
  <c r="I44" i="235"/>
  <c r="I47" i="235" s="1"/>
  <c r="I49" i="235" s="1"/>
  <c r="E48" i="192" s="1"/>
  <c r="H30" i="238"/>
  <c r="H35" i="238" s="1"/>
  <c r="H55" i="238" s="1"/>
  <c r="E51" i="192" s="1"/>
  <c r="I42" i="194"/>
  <c r="I46" i="194" s="1"/>
  <c r="I48" i="194" s="1"/>
  <c r="E53" i="192" s="1"/>
  <c r="I45" i="194"/>
  <c r="H47" i="213"/>
  <c r="J47" i="213" s="1"/>
  <c r="J48" i="213"/>
  <c r="H43" i="216"/>
  <c r="H47" i="218"/>
  <c r="J47" i="218" s="1"/>
  <c r="H44" i="224"/>
  <c r="J44" i="224" s="1"/>
  <c r="I46" i="225"/>
  <c r="H42" i="226"/>
  <c r="H43" i="226" s="1"/>
  <c r="H45" i="226" s="1"/>
  <c r="E34" i="192" s="1"/>
  <c r="I44" i="230"/>
  <c r="I48" i="230" s="1"/>
  <c r="I50" i="230" s="1"/>
  <c r="E38" i="192" s="1"/>
  <c r="H30" i="233"/>
  <c r="I47" i="234"/>
  <c r="J47" i="234" s="1"/>
  <c r="I48" i="234"/>
  <c r="J48" i="234" s="1"/>
  <c r="H43" i="195"/>
  <c r="H45" i="195" s="1"/>
  <c r="E54" i="192" s="1"/>
  <c r="J51" i="218"/>
  <c r="I43" i="219"/>
  <c r="I48" i="219" s="1"/>
  <c r="I50" i="219" s="1"/>
  <c r="E28" i="192" s="1"/>
  <c r="H41" i="224"/>
  <c r="J51" i="224"/>
  <c r="I43" i="225"/>
  <c r="H41" i="229"/>
  <c r="J41" i="229" s="1"/>
  <c r="J51" i="229"/>
  <c r="I43" i="230"/>
  <c r="H41" i="234"/>
  <c r="J41" i="234" s="1"/>
  <c r="X40" i="165" l="1"/>
  <c r="H35" i="222"/>
  <c r="H55" i="222" s="1"/>
  <c r="E31" i="192" s="1"/>
  <c r="H35" i="17"/>
  <c r="H55" i="17" s="1"/>
  <c r="E6" i="192" s="1"/>
  <c r="H35" i="217"/>
  <c r="H55" i="217" s="1"/>
  <c r="E26" i="192" s="1"/>
  <c r="Q37" i="165"/>
  <c r="X41" i="165"/>
  <c r="L19" i="163"/>
  <c r="AD41" i="163" s="1"/>
  <c r="H35" i="233"/>
  <c r="H55" i="233" s="1"/>
  <c r="E41" i="192" s="1"/>
  <c r="I48" i="214"/>
  <c r="I50" i="214" s="1"/>
  <c r="E23" i="192" s="1"/>
  <c r="Q37" i="164"/>
  <c r="X42" i="165" l="1"/>
  <c r="X42" i="164"/>
  <c r="Q37" i="163"/>
  <c r="X43" i="165" l="1"/>
  <c r="Q48" i="165" s="1"/>
  <c r="E3" i="188" s="1"/>
  <c r="H3" i="188" s="1"/>
  <c r="X42" i="163"/>
  <c r="X43" i="164"/>
  <c r="X44" i="164" s="1"/>
  <c r="X44" i="165"/>
  <c r="Q48" i="164" l="1"/>
  <c r="E4" i="188" s="1"/>
  <c r="H4" i="188" s="1"/>
  <c r="X43" i="163"/>
  <c r="X44" i="163" s="1"/>
  <c r="Q48" i="163" l="1"/>
  <c r="E5" i="188" s="1"/>
  <c r="H5" i="188" s="1"/>
  <c r="H52" i="229" l="1"/>
  <c r="J52" i="229" s="1"/>
  <c r="J53" i="229" s="1"/>
  <c r="J55" i="229" s="1"/>
  <c r="E37" i="192" s="1"/>
  <c r="H52" i="224"/>
  <c r="J52" i="224" s="1"/>
  <c r="J53" i="224" s="1"/>
  <c r="J55" i="224" s="1"/>
  <c r="E32" i="192" s="1"/>
  <c r="H52" i="218"/>
  <c r="J52" i="218" s="1"/>
  <c r="J53" i="218" s="1"/>
  <c r="J55" i="218" s="1"/>
  <c r="E27" i="192" s="1"/>
  <c r="F44" i="227"/>
  <c r="H44" i="227" s="1"/>
  <c r="H45" i="227" s="1"/>
  <c r="H47" i="227" s="1"/>
  <c r="E35" i="192" s="1"/>
  <c r="F44" i="211"/>
  <c r="H44" i="211" s="1"/>
  <c r="H45" i="211" s="1"/>
  <c r="H47" i="211" s="1"/>
  <c r="E20" i="192" s="1"/>
  <c r="H49" i="234"/>
  <c r="J49" i="234" s="1"/>
  <c r="J52" i="234" s="1"/>
  <c r="J54" i="234" s="1"/>
  <c r="E47" i="192" s="1"/>
  <c r="H49" i="203"/>
  <c r="J49" i="203" s="1"/>
  <c r="J50" i="203" s="1"/>
  <c r="J52" i="203" s="1"/>
  <c r="E12" i="192" s="1"/>
  <c r="F44" i="16"/>
  <c r="H44" i="16" s="1"/>
  <c r="H45" i="16" s="1"/>
  <c r="H47" i="16" s="1"/>
  <c r="E5" i="192" s="1"/>
  <c r="H49" i="15"/>
  <c r="J49" i="15" s="1"/>
  <c r="J50" i="15" s="1"/>
  <c r="J52" i="15" s="1"/>
  <c r="E2" i="192" s="1"/>
  <c r="F44" i="237"/>
  <c r="H44" i="237" s="1"/>
  <c r="H45" i="237" s="1"/>
  <c r="H47" i="237" s="1"/>
  <c r="E50" i="192" s="1"/>
  <c r="F44" i="206"/>
  <c r="H44" i="206" s="1"/>
  <c r="H45" i="206" s="1"/>
  <c r="H47" i="206" s="1"/>
  <c r="E15" i="192" s="1"/>
  <c r="F44" i="232"/>
  <c r="H44" i="232" s="1"/>
  <c r="H45" i="232" s="1"/>
  <c r="H47" i="232" s="1"/>
  <c r="E40" i="192" s="1"/>
  <c r="F44" i="216"/>
  <c r="H44" i="216" s="1"/>
  <c r="H45" i="216" s="1"/>
  <c r="H47" i="216" s="1"/>
  <c r="E25" i="192" s="1"/>
  <c r="H52" i="213"/>
  <c r="J52" i="213" s="1"/>
  <c r="J53" i="213" s="1"/>
  <c r="J55" i="213" s="1"/>
  <c r="E22" i="192" s="1"/>
  <c r="H52" i="208"/>
  <c r="J52" i="208" s="1"/>
  <c r="J53" i="208" s="1"/>
  <c r="J55" i="208" s="1"/>
  <c r="E17" i="192" s="1"/>
  <c r="F44" i="201"/>
  <c r="H44" i="201" s="1"/>
  <c r="H45" i="201" s="1"/>
  <c r="H47" i="201" s="1"/>
  <c r="E10" i="192" s="1"/>
  <c r="H49" i="198"/>
  <c r="J49" i="198" s="1"/>
  <c r="J50" i="198" s="1"/>
  <c r="J52" i="198" s="1"/>
  <c r="E7" i="192" s="1"/>
  <c r="F44" i="221"/>
  <c r="H44" i="221" s="1"/>
  <c r="H45" i="221" s="1"/>
  <c r="H47" i="221" s="1"/>
  <c r="E30" i="192" s="1"/>
</calcChain>
</file>

<file path=xl/comments1.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consumo di 4 batteria da 12 V al mese
</t>
        </r>
      </text>
    </comment>
  </commentList>
</comments>
</file>

<file path=xl/comments10.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1.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2.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3.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4.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5.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6.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7.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8.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9.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2.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1 lt gasolio per ora
</t>
        </r>
      </text>
    </comment>
  </commentList>
</comments>
</file>

<file path=xl/comments20.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21.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22.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3.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4.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5.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6.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7.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8.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9.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sharedStrings.xml><?xml version="1.0" encoding="utf-8"?>
<sst xmlns="http://schemas.openxmlformats.org/spreadsheetml/2006/main" count="2025" uniqueCount="294">
  <si>
    <t>quantità considerata</t>
  </si>
  <si>
    <t>n°</t>
  </si>
  <si>
    <t>Codice</t>
  </si>
  <si>
    <t>Descrizione</t>
  </si>
  <si>
    <t>U.M.</t>
  </si>
  <si>
    <t>Quantità</t>
  </si>
  <si>
    <t>P.U.</t>
  </si>
  <si>
    <t>Incidenza</t>
  </si>
  <si>
    <t>Eur/cad</t>
  </si>
  <si>
    <t>prezzo</t>
  </si>
  <si>
    <t>primo mese/fraz. *</t>
  </si>
  <si>
    <t>per mese in più/fraz.**</t>
  </si>
  <si>
    <t>settimanale ***</t>
  </si>
  <si>
    <t>Macchinari</t>
  </si>
  <si>
    <t>A) TOTALE MACCHINARI</t>
  </si>
  <si>
    <t>€/cad</t>
  </si>
  <si>
    <t>Mano d'opera</t>
  </si>
  <si>
    <t>B) TOTALE MANO D'OPERA</t>
  </si>
  <si>
    <t>Noleggi</t>
  </si>
  <si>
    <t>cad</t>
  </si>
  <si>
    <t>-</t>
  </si>
  <si>
    <t>giorno</t>
  </si>
  <si>
    <t>C) TOTALE NOLEGGI</t>
  </si>
  <si>
    <t>TOTALE  (A+B+C)</t>
  </si>
  <si>
    <t>€/sett.</t>
  </si>
  <si>
    <t>NOTE</t>
  </si>
  <si>
    <t>*</t>
  </si>
  <si>
    <t>**</t>
  </si>
  <si>
    <t>***</t>
  </si>
  <si>
    <t>per mese in più/fraz.*</t>
  </si>
  <si>
    <t>settimanale **</t>
  </si>
  <si>
    <t>€/giorno</t>
  </si>
  <si>
    <t>SIC.04.02.001.3.a</t>
  </si>
  <si>
    <t>SIC.04.01.001.b</t>
  </si>
  <si>
    <t>CE.1.05</t>
  </si>
  <si>
    <t>totale</t>
  </si>
  <si>
    <t>h</t>
  </si>
  <si>
    <t>FLESSO</t>
  </si>
  <si>
    <t>DESCRIZIONE</t>
  </si>
  <si>
    <t>NOTE:</t>
  </si>
  <si>
    <t>ANALISI PREZZI</t>
  </si>
  <si>
    <t>Art.:</t>
  </si>
  <si>
    <t>Offerta</t>
  </si>
  <si>
    <t>Tipo di Offerta
e Importo</t>
  </si>
  <si>
    <t>Fornitura Franco Fabbrica</t>
  </si>
  <si>
    <t>Euro</t>
  </si>
  <si>
    <t>ammortamento 5 anni, 240 giorni/anno</t>
  </si>
  <si>
    <t>costo giornaliero di funzionamento, 24 h/g</t>
  </si>
  <si>
    <t>Fornitura in Sito</t>
  </si>
  <si>
    <t>Fornitura + Montaggio</t>
  </si>
  <si>
    <t>Sconto</t>
  </si>
  <si>
    <t>Dichiarato dall'offerente:</t>
  </si>
  <si>
    <t>Rif.:</t>
  </si>
  <si>
    <t>del:</t>
  </si>
  <si>
    <t>Percentuale</t>
  </si>
  <si>
    <t>Importo: Euro</t>
  </si>
  <si>
    <t>Ipotizzato dal progettista</t>
  </si>
  <si>
    <t>Importo scontato dell'Offerta:</t>
  </si>
  <si>
    <t xml:space="preserve"> Offerta di montaggio e Importo</t>
  </si>
  <si>
    <t>Montaggio stimato dal progettista:</t>
  </si>
  <si>
    <t>( )</t>
  </si>
  <si>
    <t>Tot.Euro</t>
  </si>
  <si>
    <t>Ore Op. 5° livello</t>
  </si>
  <si>
    <t>(1) Euro/ora</t>
  </si>
  <si>
    <t>Ore Op. 4° livello</t>
  </si>
  <si>
    <t>Importo Totale Montaggio: Euro</t>
  </si>
  <si>
    <t>Importo Totale FORNITURA + MONTAGGIO</t>
  </si>
  <si>
    <t>Aliquote di maggiorazione:</t>
  </si>
  <si>
    <t>Trasporto:</t>
  </si>
  <si>
    <t>2% - 5%</t>
  </si>
  <si>
    <t>(2)</t>
  </si>
  <si>
    <t>Nolo:</t>
  </si>
  <si>
    <t>1% - 3%</t>
  </si>
  <si>
    <t>(3)</t>
  </si>
  <si>
    <t>Sicurezza:</t>
  </si>
  <si>
    <t>1% - 7%</t>
  </si>
  <si>
    <t>(4)</t>
  </si>
  <si>
    <t>Spese Gen.:</t>
  </si>
  <si>
    <t>13% - 15%</t>
  </si>
  <si>
    <t>(5)</t>
  </si>
  <si>
    <t>Utile Appaltatore:</t>
  </si>
  <si>
    <t>(6)</t>
  </si>
  <si>
    <t>Piccole opere aggiuntive stimate dal progettista</t>
  </si>
  <si>
    <t>IMPORTO TOTALE DELL'ANALISI PREZZI:</t>
  </si>
  <si>
    <t>(1)</t>
  </si>
  <si>
    <t>Riferimento: DM 10 Ottobre 2003</t>
  </si>
  <si>
    <t>Percentuale riferita all'importo di Fornitura</t>
  </si>
  <si>
    <t>Percentuale riferita all'importo di Fornitura+Trasporto+Nolo+Montaggio</t>
  </si>
  <si>
    <t>Percentuale riferita all'importo di Fornitura+Trasporto+Nolo+Montaggio+Sicurezza</t>
  </si>
  <si>
    <t>Percentuale riferita all'importo di Fornitura+Trasporto+Nolo+Montaggio+Sicurezza+Spese Generali</t>
  </si>
  <si>
    <r>
      <t xml:space="preserve">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t>
    </r>
    <r>
      <rPr>
        <b/>
        <sz val="10"/>
        <rFont val="Arial"/>
        <family val="2"/>
      </rPr>
      <t>noleggio giornaliero</t>
    </r>
    <r>
      <rPr>
        <sz val="11"/>
        <color theme="1"/>
        <rFont val="Calibri"/>
        <family val="2"/>
        <scheme val="minor"/>
      </rPr>
      <t>, compresi gli oneri per il mantenimento in efficienza per tutta la durata dei lavori.</t>
    </r>
  </si>
  <si>
    <r>
      <t xml:space="preserve">Pannello 90x90 fondo nero - 8 fari a led diam. 200 certificato, compreso di Cavalletto verticale e batterie (durata 8 ore). Compenso </t>
    </r>
    <r>
      <rPr>
        <b/>
        <sz val="10"/>
        <rFont val="Arial"/>
        <family val="2"/>
      </rPr>
      <t>giornaliero</t>
    </r>
    <r>
      <rPr>
        <sz val="11"/>
        <color theme="1"/>
        <rFont val="Calibri"/>
        <family val="2"/>
        <scheme val="minor"/>
      </rPr>
      <t>.</t>
    </r>
  </si>
  <si>
    <t>COD.</t>
  </si>
  <si>
    <t>AGG.ISTAT</t>
  </si>
  <si>
    <t>ANNO</t>
  </si>
  <si>
    <r>
      <t>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t>
    </r>
    <r>
      <rPr>
        <b/>
        <sz val="10"/>
        <rFont val="Arial"/>
        <family val="2"/>
      </rPr>
      <t>Compenso giornaliero</t>
    </r>
    <r>
      <rPr>
        <sz val="10"/>
        <rFont val="Arial"/>
        <family val="2"/>
      </rPr>
      <t>,</t>
    </r>
    <r>
      <rPr>
        <sz val="11"/>
        <rFont val="Calibri"/>
        <family val="2"/>
      </rPr>
      <t xml:space="preserve"> comprensivo del mantenimento in esercizio.</t>
    </r>
  </si>
  <si>
    <t>BSIC-AM001</t>
  </si>
  <si>
    <t>BSIC-AM002</t>
  </si>
  <si>
    <t>BSIC-AM003</t>
  </si>
  <si>
    <t>vai all'offerta</t>
  </si>
  <si>
    <t xml:space="preserve">cad </t>
  </si>
  <si>
    <t xml:space="preserve">SIC.04.02.001.3.b </t>
  </si>
  <si>
    <t xml:space="preserve">SIC.04.02.005.3.a </t>
  </si>
  <si>
    <t xml:space="preserve">SIC.04.02.005.3.b </t>
  </si>
  <si>
    <t>SIC.04.02.010.1.a</t>
  </si>
  <si>
    <t>mq</t>
  </si>
  <si>
    <t xml:space="preserve">SIC.04.02.010.1.b </t>
  </si>
  <si>
    <t xml:space="preserve">SIC.04.02.010.2.a </t>
  </si>
  <si>
    <t xml:space="preserve">SIC.04.02.010.2.b </t>
  </si>
  <si>
    <t xml:space="preserve">SIC.04.02.010.3.a </t>
  </si>
  <si>
    <t xml:space="preserve">SIC.04.02.010.3.b </t>
  </si>
  <si>
    <t xml:space="preserve">SIC.04.02.010.4.a </t>
  </si>
  <si>
    <t xml:space="preserve">SIC.04.02.010.4.b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</si>
  <si>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</si>
  <si>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</si>
  <si>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</si>
  <si>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</si>
  <si>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</si>
  <si>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</si>
  <si>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</si>
  <si>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</si>
  <si>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</si>
  <si>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</si>
  <si>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</si>
  <si>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OGNI MESE IN PIÙ O FRAZIONE </t>
  </si>
  <si>
    <t xml:space="preserve">SIC.04.03.001.a </t>
  </si>
  <si>
    <t xml:space="preserve">SIC.04.03.001.b </t>
  </si>
  <si>
    <t xml:space="preserve">SIC.04.03.001.c </t>
  </si>
  <si>
    <t xml:space="preserve">SIC.04.03.005 </t>
  </si>
  <si>
    <t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</si>
  <si>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30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</si>
  <si>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50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</si>
  <si>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75 </t>
  </si>
  <si>
    <t xml:space="preserve">SIC.04.03.015 </t>
  </si>
  <si>
    <t>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t>
  </si>
  <si>
    <t xml:space="preserve">SIC.04.04.001 </t>
  </si>
  <si>
    <t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t>
  </si>
  <si>
    <t xml:space="preserve">m </t>
  </si>
  <si>
    <t xml:space="preserve">SIC.04.01.005.a </t>
  </si>
  <si>
    <t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t>
  </si>
  <si>
    <t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t>
  </si>
  <si>
    <t>Guardiania (turni 8 ore)</t>
  </si>
  <si>
    <t>compreso SG+UI</t>
  </si>
  <si>
    <t>L.01.001.b</t>
  </si>
  <si>
    <t>NOLO DI AUTOCARRO PER LAVORO DIURNO
funzionante compreso conducente, carburante e lubrificante per prestazioni di lavoro diurno
Per ogni ora di lavoro.
DELLA PORTATA FINO DA QL 41 A 60QL</t>
  </si>
  <si>
    <t>S.1.01.1.9.c</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</si>
  <si>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</si>
  <si>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t>
  </si>
  <si>
    <t>S.1.01.1.9.e</t>
  </si>
  <si>
    <t>Paletto zincato con sistema antirotazione per il sostegno della segnaletica di sicurezza, diametro del palo pari a 48 mm; costo di utilizzo del palo per mese o frazione.
Altezza 3 m.</t>
  </si>
  <si>
    <t>S.1.04.1.10.a</t>
  </si>
  <si>
    <t>Base mobile circolare per pali di diametro 48 mm, non inclusi nel prezzo.
Costo di utilizzo del materiale per mese o frazione.</t>
  </si>
  <si>
    <t>S.1.04.1.11.a</t>
  </si>
  <si>
    <t>S.1.04.1.11.b</t>
  </si>
  <si>
    <t>Base mobile circolare per pali di diametro 48 mm, non inclusi nel prezzo.
Posizionamento in opera e successiva rimozione.</t>
  </si>
  <si>
    <t xml:space="preserve">Prezzo unitario per il primo mese o frazione. Estratto dall'EPU sicurezza ANAS </t>
  </si>
  <si>
    <t>Prezzo unitario per ogni mese in più o frazione. Estratto dall'EPU sicurezza ANAS</t>
  </si>
  <si>
    <t>Prezzo unitario settimanale ottenuto decurtando dal PU estratto dall'EPU sicurezza ANAS del "primo mese/fraz." l'importo unitario relativo ai "mesi/fraz." successivi e aggiungendo la quarta parte dell'importo unitario relativo ai mesi/fraz. successivi.</t>
  </si>
  <si>
    <t xml:space="preserve">Prezzo unitario settimanale ottenuto dividendo PU estratto dall'EPU sicurezza ANAS relativo ai "mesi/fraz." successivi diviso quatto. </t>
  </si>
  <si>
    <t>BSIC01.c-2C</t>
  </si>
  <si>
    <t>BSIC01.b-2C</t>
  </si>
  <si>
    <t>BSIC01.d-2C</t>
  </si>
  <si>
    <t>BSIC01.e-2C</t>
  </si>
  <si>
    <t>Idem come al BSIC01.a-2C.
Per ogni settimana in più.</t>
  </si>
  <si>
    <t>Compenso per la realizzazione di riduzione di traffico (strettoia) su autostrada a 2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(schemi 2-3)</t>
  </si>
  <si>
    <t>BSIC01.a-2C</t>
  </si>
  <si>
    <t>Cod.Prezzo</t>
  </si>
  <si>
    <t>2-3</t>
  </si>
  <si>
    <t>4</t>
  </si>
  <si>
    <t>5</t>
  </si>
  <si>
    <t>6</t>
  </si>
  <si>
    <t>7</t>
  </si>
  <si>
    <t>CHIUSURA DELLA CORSIA DI MARCIA
CHIUSURA DELLA CORSIA DI SORPASSO</t>
  </si>
  <si>
    <t>CHIUSURA DELLE CORSIE DI MARCIA E DI SORPASSO</t>
  </si>
  <si>
    <t>DEVIAZIONE, CON UNA SOLA CORSIA PER SENSO DI MARCIA</t>
  </si>
  <si>
    <t>DEVIAZIONE PARZIALE CON PRERESTRINGIMENTO, CON UNA SOLA CORSIA PER LA CORRENTE DI TRAFFICO DEVIATA</t>
  </si>
  <si>
    <t>Schema</t>
  </si>
  <si>
    <t>DEVIAZIONE PARZIALE, CON UNA SOLA CORSIA PER LA CORRENTE DI TRAFFICO NON DEVIATA</t>
  </si>
  <si>
    <t>DEVIAZIONE PARZIALE CON FLESSO, CON UNA SOLA CORSIA PER LA CORRENTE DI TRAFFICO NON DEVIATA</t>
  </si>
  <si>
    <t>BSIC02.a-2C</t>
  </si>
  <si>
    <t>BSIC02.b-2C</t>
  </si>
  <si>
    <t>BSIC02.c-2C</t>
  </si>
  <si>
    <t>BSIC02.d-2C</t>
  </si>
  <si>
    <t>BSIC02.e-2C</t>
  </si>
  <si>
    <t>BSIC03.a-2C</t>
  </si>
  <si>
    <t>BSIC03.b-2C</t>
  </si>
  <si>
    <t>BSIC03.c-2C</t>
  </si>
  <si>
    <t>BSIC03.d-2C</t>
  </si>
  <si>
    <t>BSIC03.e-2C</t>
  </si>
  <si>
    <t>BSIC04.a-2C</t>
  </si>
  <si>
    <t>BSIC04.b-2C</t>
  </si>
  <si>
    <t>BSIC04.c-2C</t>
  </si>
  <si>
    <t>BSIC04.d-2C</t>
  </si>
  <si>
    <t>BSIC04.e-2C</t>
  </si>
  <si>
    <t>BSIC05.a-2C</t>
  </si>
  <si>
    <t>BSIC05.b-2C</t>
  </si>
  <si>
    <t>BSIC05.c-2C</t>
  </si>
  <si>
    <t>BSIC05.d-2C</t>
  </si>
  <si>
    <t>BSIC05.e-2C</t>
  </si>
  <si>
    <t>BSIC06.a-2C</t>
  </si>
  <si>
    <t>BSIC06.b-2C</t>
  </si>
  <si>
    <t>BSIC06.c-2C</t>
  </si>
  <si>
    <t>BSIC06.d-2C</t>
  </si>
  <si>
    <t>BSIC06.e-2C</t>
  </si>
  <si>
    <t>BSIC07.a-2C</t>
  </si>
  <si>
    <t>BSIC07.b-2C</t>
  </si>
  <si>
    <t>BSIC07.c-2C</t>
  </si>
  <si>
    <t>BSIC07.d-2C</t>
  </si>
  <si>
    <t>BSIC07.e-2C</t>
  </si>
  <si>
    <t>Sovrapprezzo per installazione e rimozione, compreso il mantenimento in efficienza, di segnaletica orizzontale per segnaletica di riduzione di traffico (strettoia) su autostrada a 2 corsie descritta al BSIC01.a-2C.
Per ogni installazione/rimozione.</t>
  </si>
  <si>
    <t>CODICE</t>
  </si>
  <si>
    <t>Sovrapprezzo giornaliero, escluso il primo, per l'uso di delineatori, lampeggianti, sacchetti e  pannello 90x90 fondo nero - 8 fari a led,  compreso il mantenimento in efficienza, per segnaletica di riduzione di traffico (strettoia) su autostrada a 2 corsie descritta al BSIC01.a-2C.
Per giorno di utilizzo.</t>
  </si>
  <si>
    <t>Per lo smontaggio in loco (n°3 * 1 ora):</t>
  </si>
  <si>
    <t>Compenso per l'abbattimento di riduzione di traffico (strettoia) su autostrada a 2 corsie descritta al BSIC01.a-2C, ed il successivo rialzamento in loco.
Per ogni abbattimento/rialzamento.</t>
  </si>
  <si>
    <t>BSIC08.a-2C</t>
  </si>
  <si>
    <t>BSIC09.b-2C</t>
  </si>
  <si>
    <t>BSIC10.c-2C</t>
  </si>
  <si>
    <t>BSIC08.b-2C</t>
  </si>
  <si>
    <t>BSIC08.c-2C</t>
  </si>
  <si>
    <t>BSIC08.d-2C</t>
  </si>
  <si>
    <t>BSIC08.e-2C</t>
  </si>
  <si>
    <t>BSIC09.a-2C</t>
  </si>
  <si>
    <t>BSIC09.c-2C</t>
  </si>
  <si>
    <t>BSIC09.d-2C</t>
  </si>
  <si>
    <t>BSIC09.e-2C</t>
  </si>
  <si>
    <t>BSIC10.a-2C</t>
  </si>
  <si>
    <t>BSIC10.b-2C</t>
  </si>
  <si>
    <t>BSIC10.d-2C</t>
  </si>
  <si>
    <t>BSIC10.e-2C</t>
  </si>
  <si>
    <t>DEVIAZIONE PARZIALE IN ZONA DI SVINCOLO CON PRESTRINGIMENTO</t>
  </si>
  <si>
    <t>CHIUSURA DELLA CARREGGIATA</t>
  </si>
  <si>
    <t>Descrizione schema</t>
  </si>
  <si>
    <t>Per il rimomontaggio in loco (n° 3 * 1 ora)</t>
  </si>
  <si>
    <t>RESTRINGIMENTO SU AUTOSTRADA A DUE CORSIE IN GALLERIA</t>
  </si>
  <si>
    <t>BSIC11.b-2C</t>
  </si>
  <si>
    <t>BSIC11.c-2C</t>
  </si>
  <si>
    <t>BSIC11.d-2C</t>
  </si>
  <si>
    <t>BSIC11.e-2C</t>
  </si>
  <si>
    <t>BSIC11.a-2C</t>
  </si>
  <si>
    <t>Idem come al BSIC11.a-2C.
Per ogni settimana in più.</t>
  </si>
  <si>
    <t>5c</t>
  </si>
  <si>
    <t>Sovrapprezzo per installazione e rimozione, compreso il mantenimento in efficienza, di segnaletica orizzontale per segnaletica di restringimento delle corsie su autostrada a 2 corsie per senso di marcia descritta al BSIC11.a-2C.
Per ogni installazione/rimozione.</t>
  </si>
  <si>
    <t>Sovrapprezzo giornaliero, escluso il primo, per l'uso di delineatori, lampeggianti, sacchetti e  pannello 90x90 fondo nero - 8 fari a led,  compreso il mantenimento in efficienza, per segnaletica di restringimento delle corsie su autostrada a 2 corsie per senso di marcia descritta al BSIC11.a-2C.
Per giorno di utilizzo.</t>
  </si>
  <si>
    <t>Compenso per l'abbattimento di restringimento delle corsie su autostrada a 2 corsie per senso di marcia descritta al BSIC11.a-2C, ed il successivo rialzamento in loco.
Per ogni abbattimento/rialzamento.</t>
  </si>
  <si>
    <t xml:space="preserve">Compenso per la realizzazione di riduzione di traffico (strettoia) su autostrada a 2 corsie con chiusura delle corsie di marcia e di sorpasso,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4)
</t>
  </si>
  <si>
    <t>Idem come al BSIC02.a-2C.
Per ogni settimana in più.</t>
  </si>
  <si>
    <t>Sovrapprezzo giornaliero, escluso il primo, per l'uso di delineatori, lampeggianti, sacchetti e  pannello 90x90 fondo nero - 8 fari a led,  compreso il mantenimento in efficienza, per segnaletica di riduzione di traffico (strettoia) su autostrada a 2 corsie descritta al BSIC02.a-2C.
Per giorno di utilizzo.</t>
  </si>
  <si>
    <t>Compenso per l'abbattimento di riduzione di traffico (strettoia) su autostrada a 2 corsie descritta al BSIC02.a-2C, ed il successivo rialzamento in loco.
Per ogni abbattimento/rialzamento.</t>
  </si>
  <si>
    <t>Compenso per la realizzazione di flesso su autostrada a 2 corsie,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5)</t>
  </si>
  <si>
    <t>Idem come al BSIC03.a-2C.
Per ogni settimana in più.</t>
  </si>
  <si>
    <t>Sovrapprezzo per installazione e rimozione, compreso il mantenimento in efficienza, di segnaletica orizzontale per segnaletica di flesso su autostrada a 2 corsie descritta al  BSIC03.a-2C.
Per ogni installazione/rimozione.</t>
  </si>
  <si>
    <t>Sovrapprezzo per installazione e rimozione, compreso il mantenimento in efficienza, di segnaletica orizzontale per segnaletica di riduzione di traffico (strettoia) su autostrada a 2 corsie descritta al  BSIC02.a-2C.
Per ogni installazione/rimozione.</t>
  </si>
  <si>
    <t>Sovrapprezzo giornaliero, escluso il primo, per l'uso di delineatori, lampeggianti, sacchetti e pannelli 90x90 fondo nero - 8 fari a led, compreso il mantenimento in efficienza, per segnaletica di di flesso su autostrada a 2 corsie descritta al BSIC03.a-2C.
Per giorno di utilizzo.</t>
  </si>
  <si>
    <t>Compenso per l'abbattimento di segnaletica per segnaletica di di flesso su autostrada a 2, descritta al BSIC03.a-2C, ed il successivo rialzamento in loco.
Per ogni abbattimento/rialzamento.</t>
  </si>
  <si>
    <t>Idem come al BSIC04.a-2C.
Per ogni settimana in più.</t>
  </si>
  <si>
    <t>Sovrapprezzo per installazione e rimozione, compreso il mantenimento in efficienza, di segnaletica orizzontale per segnaletica di deviazione di traffico su autostrada a 2 corsie  per senso di marcia  descritta al  BSIC04.a-2C.
Per ogni installazione/rimozione.</t>
  </si>
  <si>
    <t>Sovrapprezzo giornaliero, escluso il primo, per l'uso di delineatori, lampeggianti, sacchetti e pannelli 90x90 fondo nero - 8 fari a led, compreso il mantenimento in efficienza, per segnaletica di deviazione di traffico su su autostrada a 2 corsie  per senso di marcia descritta al BSIC04.a-2C.
Per giorno di utilizzo.</t>
  </si>
  <si>
    <t>Compenso per l'abbattimento di deviazione di traffico su autostrada a 2 corsie  per senso di marcia descritta al BSIC04.a-2C, ed il successivo rialzamento in loco.
Per ogni abbattimento/rialzamento.</t>
  </si>
  <si>
    <t>Per il rimomontaggio in loco (n° 2 squadre da 3 * 2 ore)</t>
  </si>
  <si>
    <t>Per lo smontaggio in loco (n° 2 squadre da 3 * 1 ora):</t>
  </si>
  <si>
    <t>Idem come al BSIC05.a-2C.
Per ogni settimana in più.</t>
  </si>
  <si>
    <t>Sovrapprezzo per installazione e rimozione, compreso il mantenimento in efficienza, di segnaletica orizzontale per segnaletica di deviazione di traffico su autostrada a 2 corsie  per senso di marcia  descritta al  BSIC05.a-2C.
Per ogni installazione/rimozione.</t>
  </si>
  <si>
    <t>Sovrapprezzo giornaliero, escluso il primo, per l'uso di delineatori, lampeggianti, sacchetti e pannelli 90x90 fondo nero - 8 fari a led, compreso il mantenimento in efficienza, per segnaletica di deviazione di traffico su su autostrada a 2 corsie  per senso di marcia descritta al BSIC05.a-2C.
Per giorno di utilizzo.</t>
  </si>
  <si>
    <t>Compenso per l'abbattimento di deviazione di traffico su autostrada a 2 corsie  per senso di marcia descritta al BSIC05.a-2C, ed il successivo rialzamento in loco.
Per ogni abbattimento/rialzamento.</t>
  </si>
  <si>
    <t>Compenso per la realizzazione di deviazione di traffico su autostrada a 2 corsie, con una sola corsia per senso di marcia,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6)</t>
  </si>
  <si>
    <t>Compenso per la realizzazione di deviazione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7)</t>
  </si>
  <si>
    <t>Idem come al BSIC06.a-2C.
Per ogni settimana in più.</t>
  </si>
  <si>
    <t>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8)</t>
  </si>
  <si>
    <t>Sovrapprezzo per installazione e rimozione, compreso il mantenimento in efficienza, di segnaletica orizzontale per segnaletica di deviazione parziale di traffico su autostrada a 2 corsie  per senso di marcia  descritta al  BSIC06.a-2C.
Per ogni installazione/rimozione.</t>
  </si>
  <si>
    <t>Compenso per l'abbattimento di deviazione parziale di traffico su autostrada a 2 corsie  per senso di marcia descritta al BSIC06.a-2C, ed il successivo rialzamento in loco.
Per ogni abbattimento/rialzamento.</t>
  </si>
  <si>
    <t>Idem come al BSIC07.a-2C.
Per ogni settimana in più.</t>
  </si>
  <si>
    <t>Sovrapprezzo per installazione e rimozione, compreso il mantenimento in efficienza, di segnaletica orizzontale per segnaletica di deviazione parziale di traffico con flesso su autostrada a 2 corsie  per senso di marcia  descritta al  BSIC07.a-2C.
Per ogni installazione/rimozione.</t>
  </si>
  <si>
    <t>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BSIC07.a-2C.
Per giorno di utilizzo.</t>
  </si>
  <si>
    <t>Compenso per l'abbattimento di deviazione parziale di traffico con flesso su autostrada a 2 corsie  per senso di marcia descritta al BSIC07.a-2C, ed il successivo rialzamento in loco.
Per ogni abbattimento/rialzamento.</t>
  </si>
  <si>
    <t>Sovrapprezzo giornaliero, escluso il primo, per l'uso di delineatori, lampeggianti, sacchetti e pannelli 90x90 fondo nero - 8 fari a led, compreso il mantenimento in efficienza, per segnaletica di deviazione parziale di traffico su autostrada a 2 corsie  per senso di marcia descritta al BSIC06.a-2C.
Per giorno di utilizzo.</t>
  </si>
  <si>
    <t>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10)</t>
  </si>
  <si>
    <t>Compenso per la realizzazione di deviazione parziale di traffico con flesso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9)</t>
  </si>
  <si>
    <t>Idem come al BSIC08.a-2C.
Per ogni settimana in più.</t>
  </si>
  <si>
    <t>Sovrapprezzo per installazione e rimozione, compreso il mantenimento in efficienza, di segnaletica orizzontale per segnaletica di deviazione parziale di traffico con flesso su autostrada a 2 corsie  per senso di marcia  descritta al  BSIC08.a-2C.
Per ogni installazione/rimozione.</t>
  </si>
  <si>
    <t>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BSIC08.a-2C.
Per giorno di utilizzo.</t>
  </si>
  <si>
    <t>Compenso per l'abbattimento di deviazione parziale di traffico con flesso su autostrada a 2 corsie  per senso di marcia descritta al BSIC08.a-2C, ed il successivo rialzamento in loco.
Per ogni abbattimento/rialzamento.</t>
  </si>
  <si>
    <t>BSIC-AM004</t>
  </si>
  <si>
    <t>Note</t>
  </si>
  <si>
    <t xml:space="preserve"> *Si considera una squadra composta da 3 operatori di cui uno è il conducente del mezzo (il cui costo è compreso nel prezzo L.01.001.b) il quale collabora nelle attività di scarico, trasporto manuale ed installazione della segnaletica, scendendo e risalendo sul mezzo sempre dal lato destro.</t>
  </si>
  <si>
    <t xml:space="preserve">Compenso per la realizzazione  di segnaletica di chiusura della carreggiata su autostrada 2 corsie ,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12)
</t>
  </si>
  <si>
    <t>Prezzo unitario per il primo mese o frazione. Estratto dall'EPU sicurezza ANAS</t>
  </si>
  <si>
    <t xml:space="preserve">Prezzo unitario per ogni mese in più o frazione. Estratto dall'EPU sicurezza ANAS </t>
  </si>
  <si>
    <t>Idem come al BSIC10.a-2C.
Per ogni settimana in più.</t>
  </si>
  <si>
    <t xml:space="preserve">Sovrapprezzo per installazione e rimozione, compreso il mantenimento in efficienza, di segnaletica di chiusura della carreggiata su autostrada a 2 corsie descritta al BSIC10.a-2C.
Per ogni installazione/rimozione.
</t>
  </si>
  <si>
    <t xml:space="preserve">Sovrapprezzo giornaliero, escluso il primo, per l'uso di delineatori, lampeggianti, sacchetti e  pannello 90x90 fondo nero - 8 fari a led, compreso il mantenimento in efficienza, per chiusura della carreggiata su autostrada a 2 corsie descritta al BSIC10a-2C.
Per giorno di utilizzo.
</t>
  </si>
  <si>
    <t xml:space="preserve">Compenso per l'abbattimento di segnaletica di chiusura della carreggiata su autostrada a 2 corsie descritta al BSIC10.a-2C, ed il successivo rialzamento in loco.
Per ogni abbattimento/rialzamento.
</t>
  </si>
  <si>
    <t>*Per lo smontaggio in loco (n°3 * 2 ora):</t>
  </si>
  <si>
    <t>*Per il rimomontaggio in loco (n° 3 * 2 ore)</t>
  </si>
  <si>
    <t>Compenso per la realizzazione di restringimento delle corsie su autostrada a 2 corsie per senso di marcia, compresi e compensati :
- gli oneri per la fornitura,  il carico, il prelievo e il trasporto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o frazione ad accezione di delineatori,  lampade, sacchi di zavorra. (per questi ultimi solo per il primo giorno).
(schema 5c: restringimento su autostrada a 2 corsie in galleria)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</si>
</sst>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 #,##0.00_-;\-&quot;€&quot;\ * #,##0.00_-;_-&quot;€&quot;\ * &quot;-&quot;??_-;_-@_-"/>
    <numFmt numFmtId="43" formatCode="_-* #,##0.00_-;\-* #,##0.00_-;_-* &quot;-&quot;??_-;_-@_-"/>
    <numFmt numFmtId="164" formatCode="_-* #,##0.00_-;\-* #,##0.00_-;_-* &quot;-&quot;_-;_-@_-"/>
    <numFmt numFmtId="165" formatCode="_-* #,##0.0000_-;\-* #,##0.0000_-;_-* &quot;-&quot;_-;_-@_-"/>
    <numFmt numFmtId="166" formatCode="_-[$€]\ * #,##0.00_-;\-[$€]\ * #,##0.00_-;_-[$€]\ * &quot;-&quot;??_-;_-@_-"/>
    <numFmt numFmtId="167" formatCode="0.0%"/>
    <numFmt numFmtId="168" formatCode="&quot;€&quot;\ #,##0.00"/>
  </numFmts>
  <fonts count="36" x14ac:knownFonts="1">
    <font>
      <sz val="11"/>
      <color theme="1"/>
      <name val="Calibri"/>
      <family val="2"/>
      <scheme val="minor"/>
    </font>
    <font>
      <sz val="10"/>
      <color theme="1"/>
      <name val="Arial"/>
      <family val="2"/>
    </font>
    <font>
      <sz val="11"/>
      <color theme="1"/>
      <name val="Calibri"/>
      <family val="2"/>
      <scheme val="minor"/>
    </font>
    <font>
      <sz val="10"/>
      <name val="Arial"/>
      <family val="2"/>
    </font>
    <font>
      <b/>
      <sz val="10"/>
      <name val="Arial"/>
      <family val="2"/>
    </font>
    <font>
      <b/>
      <i/>
      <sz val="12"/>
      <name val="Arial"/>
      <family val="2"/>
    </font>
    <font>
      <sz val="10"/>
      <name val="Arial"/>
      <family val="2"/>
    </font>
    <font>
      <b/>
      <i/>
      <sz val="10"/>
      <name val="Arial"/>
      <family val="2"/>
    </font>
    <font>
      <b/>
      <i/>
      <sz val="8"/>
      <color theme="0" tint="-0.499984740745262"/>
      <name val="Arial"/>
      <family val="2"/>
    </font>
    <font>
      <b/>
      <i/>
      <sz val="8"/>
      <name val="Arial"/>
      <family val="2"/>
    </font>
    <font>
      <b/>
      <i/>
      <sz val="10"/>
      <color theme="0" tint="-0.499984740745262"/>
      <name val="Arial"/>
      <family val="2"/>
    </font>
    <font>
      <sz val="10"/>
      <color theme="0" tint="-0.499984740745262"/>
      <name val="Arial"/>
      <family val="2"/>
    </font>
    <font>
      <sz val="8"/>
      <name val="Arial"/>
      <family val="2"/>
    </font>
    <font>
      <b/>
      <sz val="8"/>
      <color theme="0" tint="-0.499984740745262"/>
      <name val="Arial"/>
      <family val="2"/>
    </font>
    <font>
      <b/>
      <i/>
      <sz val="12"/>
      <color theme="0" tint="-0.499984740745262"/>
      <name val="Arial"/>
      <family val="2"/>
    </font>
    <font>
      <b/>
      <sz val="8"/>
      <color indexed="81"/>
      <name val="Tahoma"/>
      <family val="2"/>
    </font>
    <font>
      <sz val="8"/>
      <color indexed="81"/>
      <name val="Tahoma"/>
      <family val="2"/>
    </font>
    <font>
      <sz val="10"/>
      <color theme="0" tint="-0.34998626667073579"/>
      <name val="Arial"/>
      <family val="2"/>
    </font>
    <font>
      <b/>
      <sz val="9"/>
      <name val="Arial"/>
      <family val="2"/>
    </font>
    <font>
      <b/>
      <sz val="8"/>
      <name val="Arial"/>
      <family val="2"/>
    </font>
    <font>
      <sz val="10"/>
      <color theme="1"/>
      <name val="Arial"/>
      <family val="2"/>
    </font>
    <font>
      <sz val="10"/>
      <color theme="1"/>
      <name val="Calibri"/>
      <family val="2"/>
      <scheme val="minor"/>
    </font>
    <font>
      <sz val="10"/>
      <name val="Arial"/>
      <family val="2"/>
    </font>
    <font>
      <sz val="10"/>
      <name val="Arial"/>
      <family val="2"/>
    </font>
    <font>
      <sz val="10"/>
      <name val="Arial"/>
      <family val="2"/>
    </font>
    <font>
      <b/>
      <sz val="11"/>
      <color theme="1"/>
      <name val="Calibri"/>
      <family val="2"/>
      <scheme val="minor"/>
    </font>
    <font>
      <u/>
      <sz val="11"/>
      <color theme="10"/>
      <name val="Calibri"/>
      <family val="2"/>
    </font>
    <font>
      <sz val="10"/>
      <name val="Arial"/>
      <family val="2"/>
    </font>
    <font>
      <sz val="11"/>
      <name val="Calibri"/>
      <family val="2"/>
    </font>
    <font>
      <sz val="12"/>
      <color theme="1"/>
      <name val="Calibri"/>
      <family val="2"/>
      <scheme val="minor"/>
    </font>
    <font>
      <sz val="12"/>
      <name val="Arial"/>
      <family val="2"/>
    </font>
    <font>
      <sz val="9"/>
      <color indexed="81"/>
      <name val="Tahoma"/>
      <family val="2"/>
    </font>
    <font>
      <b/>
      <sz val="9"/>
      <color indexed="81"/>
      <name val="Tahoma"/>
      <family val="2"/>
    </font>
    <font>
      <sz val="11"/>
      <name val="Calibri"/>
      <family val="2"/>
      <scheme val="minor"/>
    </font>
    <font>
      <sz val="12"/>
      <name val="Calibri"/>
      <family val="2"/>
      <scheme val="minor"/>
    </font>
    <font>
      <b/>
      <sz val="10"/>
      <color rgb="FF000000"/>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indexed="46"/>
        <bgColor indexed="64"/>
      </patternFill>
    </fill>
    <fill>
      <patternFill patternType="solid">
        <fgColor indexed="45"/>
        <bgColor indexed="64"/>
      </patternFill>
    </fill>
    <fill>
      <patternFill patternType="solid">
        <fgColor indexed="16"/>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right/>
      <top style="dotted">
        <color indexed="64"/>
      </top>
      <bottom style="dotted">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s>
  <cellStyleXfs count="41">
    <xf numFmtId="0" fontId="0" fillId="0" borderId="0"/>
    <xf numFmtId="41" fontId="2"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6" fillId="0" borderId="0" applyFont="0" applyFill="0" applyBorder="0" applyAlignment="0" applyProtection="0"/>
    <xf numFmtId="166"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0" fillId="0" borderId="0"/>
    <xf numFmtId="9" fontId="3"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1"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1" fontId="3" fillId="0" borderId="0" applyFont="0" applyFill="0" applyBorder="0" applyAlignment="0" applyProtection="0"/>
    <xf numFmtId="43" fontId="3" fillId="0" borderId="0" applyFont="0" applyFill="0" applyBorder="0" applyAlignment="0" applyProtection="0"/>
    <xf numFmtId="41" fontId="2" fillId="0" borderId="0" applyFont="0" applyFill="0" applyBorder="0" applyAlignment="0" applyProtection="0"/>
    <xf numFmtId="0" fontId="22" fillId="0" borderId="0"/>
    <xf numFmtId="41" fontId="22" fillId="0" borderId="0" applyFont="0" applyFill="0" applyBorder="0" applyAlignment="0" applyProtection="0"/>
    <xf numFmtId="0" fontId="3" fillId="0" borderId="0"/>
    <xf numFmtId="43" fontId="22" fillId="0" borderId="0" applyFont="0" applyFill="0" applyBorder="0" applyAlignment="0" applyProtection="0"/>
    <xf numFmtId="43" fontId="3" fillId="0" borderId="0" applyFont="0" applyFill="0" applyBorder="0" applyAlignment="0" applyProtection="0"/>
    <xf numFmtId="0" fontId="23" fillId="0" borderId="0"/>
    <xf numFmtId="41" fontId="23" fillId="0" borderId="0" applyFont="0" applyFill="0" applyBorder="0" applyAlignment="0" applyProtection="0"/>
    <xf numFmtId="43" fontId="23" fillId="0" borderId="0" applyFont="0" applyFill="0" applyBorder="0" applyAlignment="0" applyProtection="0"/>
    <xf numFmtId="0" fontId="24" fillId="0" borderId="0"/>
    <xf numFmtId="41" fontId="24" fillId="0" borderId="0" applyFont="0" applyFill="0" applyBorder="0" applyAlignment="0" applyProtection="0"/>
    <xf numFmtId="43" fontId="24"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43" fontId="2" fillId="0" borderId="0" applyFont="0" applyFill="0" applyBorder="0" applyAlignment="0" applyProtection="0"/>
  </cellStyleXfs>
  <cellXfs count="766">
    <xf numFmtId="0" fontId="0" fillId="0" borderId="0" xfId="0"/>
    <xf numFmtId="0" fontId="3" fillId="0" borderId="0" xfId="2"/>
    <xf numFmtId="0" fontId="4" fillId="0" borderId="0" xfId="2" applyFont="1" applyAlignment="1">
      <alignment horizontal="right"/>
    </xf>
    <xf numFmtId="0" fontId="3" fillId="0" borderId="0" xfId="2" applyBorder="1" applyAlignment="1">
      <alignment horizontal="center"/>
    </xf>
    <xf numFmtId="164" fontId="3" fillId="0" borderId="0" xfId="3" applyNumberFormat="1"/>
    <xf numFmtId="0" fontId="3" fillId="0" borderId="0" xfId="2" applyAlignment="1">
      <alignment horizontal="center"/>
    </xf>
    <xf numFmtId="0" fontId="4" fillId="0" borderId="0" xfId="2" applyFont="1"/>
    <xf numFmtId="0" fontId="4" fillId="0" borderId="0" xfId="2" applyFont="1" applyAlignment="1">
      <alignment horizontal="center"/>
    </xf>
    <xf numFmtId="164" fontId="4" fillId="0" borderId="0" xfId="3" applyNumberFormat="1" applyFont="1"/>
    <xf numFmtId="164" fontId="4" fillId="0" borderId="0" xfId="3" applyNumberFormat="1" applyFont="1" applyAlignment="1">
      <alignment horizontal="center"/>
    </xf>
    <xf numFmtId="164" fontId="4" fillId="0" borderId="3" xfId="3" applyNumberFormat="1" applyFont="1" applyBorder="1"/>
    <xf numFmtId="0" fontId="7" fillId="0" borderId="1" xfId="2" applyFont="1" applyBorder="1" applyAlignment="1">
      <alignment horizontal="center" wrapText="1"/>
    </xf>
    <xf numFmtId="0" fontId="7" fillId="0" borderId="1" xfId="2" applyFont="1" applyBorder="1" applyAlignment="1">
      <alignment horizontal="center"/>
    </xf>
    <xf numFmtId="164" fontId="7" fillId="0" borderId="1" xfId="3" applyNumberFormat="1" applyFont="1" applyBorder="1" applyAlignment="1">
      <alignment horizontal="center"/>
    </xf>
    <xf numFmtId="164" fontId="8" fillId="0" borderId="1" xfId="3" applyNumberFormat="1" applyFont="1" applyBorder="1" applyAlignment="1">
      <alignment horizontal="center"/>
    </xf>
    <xf numFmtId="164" fontId="9" fillId="0" borderId="1" xfId="3" applyNumberFormat="1" applyFont="1" applyBorder="1" applyAlignment="1">
      <alignment horizontal="center"/>
    </xf>
    <xf numFmtId="0" fontId="7" fillId="0" borderId="0" xfId="2" applyFont="1" applyAlignment="1">
      <alignment horizontal="center"/>
    </xf>
    <xf numFmtId="0" fontId="7" fillId="0" borderId="4" xfId="2" applyFont="1" applyBorder="1" applyAlignment="1">
      <alignment horizontal="center" wrapText="1"/>
    </xf>
    <xf numFmtId="0" fontId="7" fillId="0" borderId="2" xfId="2" applyFont="1" applyBorder="1" applyAlignment="1">
      <alignment horizontal="center"/>
    </xf>
    <xf numFmtId="164" fontId="7" fillId="0" borderId="2" xfId="3" applyNumberFormat="1" applyFont="1" applyBorder="1" applyAlignment="1">
      <alignment horizontal="center"/>
    </xf>
    <xf numFmtId="164" fontId="8" fillId="0" borderId="2" xfId="3" applyNumberFormat="1" applyFont="1" applyBorder="1" applyAlignment="1">
      <alignment horizontal="center" wrapText="1"/>
    </xf>
    <xf numFmtId="164" fontId="9" fillId="0" borderId="2" xfId="3" applyNumberFormat="1" applyFont="1" applyBorder="1" applyAlignment="1">
      <alignment horizontal="center" wrapText="1"/>
    </xf>
    <xf numFmtId="0" fontId="4" fillId="2" borderId="3" xfId="2" applyFont="1" applyFill="1" applyBorder="1"/>
    <xf numFmtId="0" fontId="7" fillId="0" borderId="5" xfId="2" applyFont="1" applyBorder="1" applyAlignment="1">
      <alignment horizontal="center"/>
    </xf>
    <xf numFmtId="164" fontId="7" fillId="0" borderId="6" xfId="3" applyNumberFormat="1" applyFont="1" applyBorder="1" applyAlignment="1">
      <alignment horizontal="center"/>
    </xf>
    <xf numFmtId="164" fontId="10" fillId="0" borderId="6" xfId="3" applyNumberFormat="1" applyFont="1" applyBorder="1" applyAlignment="1">
      <alignment horizontal="center"/>
    </xf>
    <xf numFmtId="164" fontId="7" fillId="0" borderId="7" xfId="3" applyNumberFormat="1" applyFont="1" applyBorder="1" applyAlignment="1">
      <alignment horizontal="center"/>
    </xf>
    <xf numFmtId="0" fontId="6" fillId="0" borderId="8" xfId="2" applyFont="1" applyBorder="1" applyAlignment="1"/>
    <xf numFmtId="164" fontId="11" fillId="0" borderId="10" xfId="3" applyNumberFormat="1" applyFont="1" applyBorder="1" applyAlignment="1"/>
    <xf numFmtId="0" fontId="6" fillId="0" borderId="0" xfId="2" applyFont="1" applyAlignment="1"/>
    <xf numFmtId="0" fontId="12" fillId="0" borderId="11" xfId="2" applyFont="1" applyBorder="1" applyAlignment="1">
      <alignment wrapText="1"/>
    </xf>
    <xf numFmtId="0" fontId="6" fillId="0" borderId="11" xfId="2" applyFont="1" applyBorder="1" applyAlignment="1"/>
    <xf numFmtId="164" fontId="3" fillId="0" borderId="12" xfId="3" applyNumberFormat="1" applyFont="1" applyBorder="1" applyAlignment="1">
      <alignment horizontal="center"/>
    </xf>
    <xf numFmtId="164" fontId="11" fillId="0" borderId="14" xfId="3" applyNumberFormat="1" applyFont="1" applyFill="1" applyBorder="1" applyAlignment="1"/>
    <xf numFmtId="165" fontId="3" fillId="0" borderId="13" xfId="3" applyNumberFormat="1" applyBorder="1"/>
    <xf numFmtId="164" fontId="3" fillId="0" borderId="15" xfId="3" applyNumberFormat="1" applyBorder="1"/>
    <xf numFmtId="43" fontId="3" fillId="0" borderId="0" xfId="2" applyNumberFormat="1"/>
    <xf numFmtId="43" fontId="6" fillId="0" borderId="0" xfId="4" applyFont="1" applyAlignment="1"/>
    <xf numFmtId="0" fontId="3" fillId="0" borderId="11" xfId="2" applyBorder="1"/>
    <xf numFmtId="164" fontId="11" fillId="0" borderId="14" xfId="3" applyNumberFormat="1" applyFont="1" applyBorder="1" applyAlignment="1"/>
    <xf numFmtId="164" fontId="3" fillId="0" borderId="13" xfId="3" applyNumberFormat="1" applyBorder="1"/>
    <xf numFmtId="164" fontId="11" fillId="0" borderId="13" xfId="3" applyNumberFormat="1" applyFont="1" applyBorder="1"/>
    <xf numFmtId="0" fontId="3" fillId="0" borderId="4" xfId="2" applyBorder="1"/>
    <xf numFmtId="0" fontId="3" fillId="0" borderId="16" xfId="2" applyBorder="1" applyAlignment="1">
      <alignment horizontal="center"/>
    </xf>
    <xf numFmtId="164" fontId="3" fillId="0" borderId="17" xfId="3" applyNumberFormat="1" applyBorder="1"/>
    <xf numFmtId="164" fontId="11" fillId="0" borderId="18" xfId="3" applyNumberFormat="1" applyFont="1" applyBorder="1"/>
    <xf numFmtId="164" fontId="3" fillId="0" borderId="19" xfId="3" applyNumberFormat="1" applyBorder="1"/>
    <xf numFmtId="0" fontId="4" fillId="0" borderId="3" xfId="2" applyFont="1" applyBorder="1" applyAlignment="1">
      <alignment horizontal="right"/>
    </xf>
    <xf numFmtId="0" fontId="3" fillId="0" borderId="20" xfId="2" applyBorder="1" applyAlignment="1">
      <alignment horizontal="center"/>
    </xf>
    <xf numFmtId="164" fontId="3" fillId="0" borderId="21" xfId="3" applyNumberFormat="1" applyBorder="1"/>
    <xf numFmtId="164" fontId="11" fillId="0" borderId="21" xfId="3" applyNumberFormat="1" applyFont="1" applyBorder="1"/>
    <xf numFmtId="164" fontId="4" fillId="0" borderId="22" xfId="3" applyNumberFormat="1" applyFont="1" applyBorder="1" applyAlignment="1">
      <alignment horizontal="right"/>
    </xf>
    <xf numFmtId="164" fontId="11" fillId="0" borderId="17" xfId="3" applyNumberFormat="1" applyFont="1" applyBorder="1"/>
    <xf numFmtId="164" fontId="11" fillId="0" borderId="10" xfId="3" applyNumberFormat="1" applyFont="1" applyFill="1" applyBorder="1"/>
    <xf numFmtId="0" fontId="3" fillId="0" borderId="12" xfId="2" applyBorder="1" applyAlignment="1">
      <alignment horizontal="center"/>
    </xf>
    <xf numFmtId="164" fontId="11" fillId="0" borderId="13" xfId="3" applyNumberFormat="1" applyFont="1" applyFill="1" applyBorder="1"/>
    <xf numFmtId="164" fontId="11" fillId="0" borderId="23" xfId="3" applyNumberFormat="1" applyFont="1" applyBorder="1"/>
    <xf numFmtId="164" fontId="3" fillId="0" borderId="24" xfId="3" applyNumberFormat="1" applyBorder="1"/>
    <xf numFmtId="0" fontId="12" fillId="0" borderId="1" xfId="2" applyFont="1" applyBorder="1" applyAlignment="1">
      <alignment wrapText="1"/>
    </xf>
    <xf numFmtId="0" fontId="6" fillId="0" borderId="11" xfId="2" applyFont="1" applyFill="1" applyBorder="1" applyAlignment="1">
      <alignment wrapText="1"/>
    </xf>
    <xf numFmtId="164" fontId="3" fillId="0" borderId="13" xfId="3" applyNumberFormat="1" applyFill="1" applyBorder="1"/>
    <xf numFmtId="165" fontId="3" fillId="0" borderId="13" xfId="3" applyNumberFormat="1" applyFill="1" applyBorder="1"/>
    <xf numFmtId="164" fontId="3" fillId="0" borderId="15" xfId="3" applyNumberFormat="1" applyFill="1" applyBorder="1"/>
    <xf numFmtId="0" fontId="3" fillId="0" borderId="11" xfId="2" applyBorder="1" applyAlignment="1">
      <alignment wrapText="1"/>
    </xf>
    <xf numFmtId="0" fontId="3" fillId="0" borderId="25" xfId="2" applyBorder="1"/>
    <xf numFmtId="0" fontId="3" fillId="0" borderId="25" xfId="2" applyBorder="1" applyAlignment="1">
      <alignment horizontal="center"/>
    </xf>
    <xf numFmtId="164" fontId="3" fillId="0" borderId="25" xfId="3" applyNumberFormat="1" applyBorder="1"/>
    <xf numFmtId="164" fontId="3" fillId="0" borderId="0" xfId="3" applyNumberFormat="1" applyBorder="1"/>
    <xf numFmtId="0" fontId="4" fillId="0" borderId="0" xfId="2" applyFont="1" applyBorder="1" applyAlignment="1">
      <alignment horizontal="right"/>
    </xf>
    <xf numFmtId="164" fontId="4" fillId="0" borderId="0" xfId="3" applyNumberFormat="1" applyFont="1" applyBorder="1" applyAlignment="1">
      <alignment horizontal="right"/>
    </xf>
    <xf numFmtId="164" fontId="11" fillId="0" borderId="0" xfId="3" applyNumberFormat="1" applyFont="1" applyBorder="1"/>
    <xf numFmtId="164" fontId="6" fillId="0" borderId="10" xfId="3" applyNumberFormat="1" applyFont="1" applyBorder="1" applyAlignment="1"/>
    <xf numFmtId="164" fontId="6" fillId="0" borderId="14" xfId="3" applyNumberFormat="1" applyFont="1" applyFill="1" applyBorder="1" applyAlignment="1"/>
    <xf numFmtId="164" fontId="6" fillId="0" borderId="14" xfId="3" applyNumberFormat="1" applyFont="1" applyBorder="1" applyAlignment="1"/>
    <xf numFmtId="164" fontId="3" fillId="0" borderId="18" xfId="3" applyNumberFormat="1" applyBorder="1"/>
    <xf numFmtId="164" fontId="3" fillId="0" borderId="10" xfId="3" applyNumberFormat="1" applyFill="1" applyBorder="1"/>
    <xf numFmtId="164" fontId="3" fillId="0" borderId="23" xfId="3" applyNumberFormat="1" applyBorder="1"/>
    <xf numFmtId="0" fontId="3" fillId="0" borderId="26" xfId="2" applyBorder="1" applyAlignment="1">
      <alignment horizontal="center"/>
    </xf>
    <xf numFmtId="164" fontId="3" fillId="0" borderId="10" xfId="3" applyNumberFormat="1" applyBorder="1"/>
    <xf numFmtId="164" fontId="3" fillId="0" borderId="27" xfId="3" applyNumberFormat="1" applyFill="1" applyBorder="1"/>
    <xf numFmtId="0" fontId="12" fillId="0" borderId="11" xfId="2" applyFont="1" applyBorder="1" applyAlignment="1">
      <alignment horizontal="left" wrapText="1"/>
    </xf>
    <xf numFmtId="0" fontId="3" fillId="0" borderId="38" xfId="2" applyBorder="1"/>
    <xf numFmtId="0" fontId="3" fillId="0" borderId="39" xfId="2" applyBorder="1" applyAlignment="1">
      <alignment horizontal="center"/>
    </xf>
    <xf numFmtId="164" fontId="3" fillId="0" borderId="40" xfId="3" applyNumberFormat="1" applyBorder="1"/>
    <xf numFmtId="0" fontId="6" fillId="0" borderId="11" xfId="2" applyFont="1" applyFill="1" applyBorder="1" applyAlignment="1"/>
    <xf numFmtId="164" fontId="3" fillId="0" borderId="12" xfId="3" applyNumberFormat="1" applyFont="1" applyFill="1" applyBorder="1" applyAlignment="1">
      <alignment horizontal="center"/>
    </xf>
    <xf numFmtId="0" fontId="6" fillId="0" borderId="0" xfId="2" applyFont="1" applyFill="1" applyAlignment="1"/>
    <xf numFmtId="43" fontId="3" fillId="0" borderId="0" xfId="2" applyNumberFormat="1" applyFill="1"/>
    <xf numFmtId="0" fontId="7" fillId="0" borderId="0" xfId="2" applyFont="1" applyFill="1" applyAlignment="1">
      <alignment horizontal="center"/>
    </xf>
    <xf numFmtId="43" fontId="6" fillId="0" borderId="0" xfId="4" applyFont="1" applyFill="1" applyAlignment="1"/>
    <xf numFmtId="0" fontId="3" fillId="0" borderId="4" xfId="2" applyFill="1" applyBorder="1"/>
    <xf numFmtId="0" fontId="3" fillId="0" borderId="0" xfId="2" applyFill="1"/>
    <xf numFmtId="0" fontId="3" fillId="0" borderId="11" xfId="2" applyFill="1" applyBorder="1"/>
    <xf numFmtId="0" fontId="3" fillId="0" borderId="12" xfId="2" applyFill="1" applyBorder="1" applyAlignment="1">
      <alignment horizontal="center"/>
    </xf>
    <xf numFmtId="0" fontId="3" fillId="0" borderId="41" xfId="2" applyBorder="1" applyAlignment="1">
      <alignment horizontal="center"/>
    </xf>
    <xf numFmtId="164" fontId="3" fillId="0" borderId="42" xfId="3" applyNumberFormat="1" applyBorder="1"/>
    <xf numFmtId="0" fontId="0" fillId="0" borderId="0" xfId="0" applyFill="1"/>
    <xf numFmtId="0" fontId="0" fillId="0" borderId="0" xfId="0" applyAlignment="1">
      <alignment wrapText="1"/>
    </xf>
    <xf numFmtId="0" fontId="12" fillId="0" borderId="0" xfId="2" applyFont="1" applyAlignment="1">
      <alignment horizontal="left" wrapText="1"/>
    </xf>
    <xf numFmtId="164" fontId="0" fillId="0" borderId="0" xfId="3" applyNumberFormat="1" applyFont="1"/>
    <xf numFmtId="0" fontId="19" fillId="0" borderId="0" xfId="2" applyFont="1" applyAlignment="1">
      <alignment horizontal="left" wrapText="1"/>
    </xf>
    <xf numFmtId="0" fontId="7" fillId="0" borderId="2" xfId="2" applyFont="1" applyBorder="1" applyAlignment="1">
      <alignment horizontal="center" wrapText="1"/>
    </xf>
    <xf numFmtId="0" fontId="9" fillId="2" borderId="1" xfId="2" applyFont="1" applyFill="1" applyBorder="1" applyAlignment="1">
      <alignment horizontal="left" wrapText="1"/>
    </xf>
    <xf numFmtId="0" fontId="12" fillId="0" borderId="1" xfId="2" applyFont="1" applyBorder="1" applyAlignment="1">
      <alignment horizontal="left" wrapText="1"/>
    </xf>
    <xf numFmtId="164" fontId="6" fillId="0" borderId="26" xfId="3" applyNumberFormat="1" applyFont="1" applyBorder="1" applyAlignment="1">
      <alignment horizontal="center"/>
    </xf>
    <xf numFmtId="164" fontId="0" fillId="0" borderId="10" xfId="3" applyNumberFormat="1" applyFont="1" applyBorder="1"/>
    <xf numFmtId="164" fontId="0" fillId="0" borderId="27" xfId="3" applyNumberFormat="1" applyFont="1" applyBorder="1"/>
    <xf numFmtId="164" fontId="0" fillId="0" borderId="12" xfId="3" applyNumberFormat="1" applyFont="1" applyFill="1" applyBorder="1" applyAlignment="1">
      <alignment horizontal="center"/>
    </xf>
    <xf numFmtId="165" fontId="0" fillId="0" borderId="13" xfId="3" applyNumberFormat="1" applyFont="1" applyFill="1" applyBorder="1"/>
    <xf numFmtId="164" fontId="0" fillId="0" borderId="15" xfId="3" applyNumberFormat="1" applyFont="1" applyFill="1" applyBorder="1"/>
    <xf numFmtId="164" fontId="0" fillId="0" borderId="12" xfId="3" applyNumberFormat="1" applyFont="1" applyBorder="1" applyAlignment="1">
      <alignment horizontal="center"/>
    </xf>
    <xf numFmtId="165" fontId="0" fillId="0" borderId="13" xfId="3" applyNumberFormat="1" applyFont="1" applyBorder="1"/>
    <xf numFmtId="164" fontId="0" fillId="0" borderId="15" xfId="3" applyNumberFormat="1" applyFont="1" applyBorder="1"/>
    <xf numFmtId="164" fontId="0" fillId="0" borderId="13" xfId="3" applyNumberFormat="1" applyFont="1" applyBorder="1"/>
    <xf numFmtId="0" fontId="12" fillId="0" borderId="2" xfId="2" applyFont="1" applyBorder="1" applyAlignment="1">
      <alignment horizontal="left" wrapText="1"/>
    </xf>
    <xf numFmtId="0" fontId="3" fillId="0" borderId="45" xfId="2" applyBorder="1" applyAlignment="1">
      <alignment horizontal="center"/>
    </xf>
    <xf numFmtId="164" fontId="0" fillId="0" borderId="18" xfId="3" applyNumberFormat="1" applyFont="1" applyBorder="1"/>
    <xf numFmtId="164" fontId="0" fillId="0" borderId="46" xfId="3" applyNumberFormat="1" applyFont="1" applyBorder="1"/>
    <xf numFmtId="0" fontId="12" fillId="0" borderId="3" xfId="2" applyFont="1" applyBorder="1" applyAlignment="1">
      <alignment horizontal="left" wrapText="1"/>
    </xf>
    <xf numFmtId="164" fontId="0" fillId="0" borderId="21" xfId="3" applyNumberFormat="1" applyFont="1" applyBorder="1"/>
    <xf numFmtId="164" fontId="0" fillId="0" borderId="17" xfId="3" applyNumberFormat="1" applyFont="1" applyBorder="1"/>
    <xf numFmtId="164" fontId="0" fillId="0" borderId="19" xfId="3" applyNumberFormat="1" applyFont="1" applyBorder="1"/>
    <xf numFmtId="0" fontId="12" fillId="2" borderId="3" xfId="2" applyFont="1" applyFill="1" applyBorder="1" applyAlignment="1">
      <alignment horizontal="left" wrapText="1"/>
    </xf>
    <xf numFmtId="0" fontId="12" fillId="0" borderId="1" xfId="2" applyFont="1" applyFill="1" applyBorder="1" applyAlignment="1">
      <alignment horizontal="left" wrapText="1"/>
    </xf>
    <xf numFmtId="0" fontId="3" fillId="0" borderId="26" xfId="2" applyFill="1" applyBorder="1" applyAlignment="1">
      <alignment horizontal="center"/>
    </xf>
    <xf numFmtId="164" fontId="0" fillId="0" borderId="10" xfId="3" applyNumberFormat="1" applyFont="1" applyFill="1" applyBorder="1"/>
    <xf numFmtId="164" fontId="0" fillId="0" borderId="27" xfId="3" applyNumberFormat="1" applyFont="1" applyFill="1" applyBorder="1"/>
    <xf numFmtId="0" fontId="12" fillId="0" borderId="11" xfId="2" applyFont="1" applyFill="1" applyBorder="1" applyAlignment="1">
      <alignment horizontal="left" wrapText="1"/>
    </xf>
    <xf numFmtId="164" fontId="0" fillId="0" borderId="13" xfId="3" applyNumberFormat="1" applyFont="1" applyFill="1" applyBorder="1"/>
    <xf numFmtId="164" fontId="0" fillId="0" borderId="23" xfId="3" applyNumberFormat="1" applyFont="1" applyBorder="1"/>
    <xf numFmtId="164" fontId="0" fillId="0" borderId="40" xfId="3" applyNumberFormat="1" applyFont="1" applyBorder="1"/>
    <xf numFmtId="164" fontId="0" fillId="0" borderId="25" xfId="3" applyNumberFormat="1" applyFont="1" applyBorder="1"/>
    <xf numFmtId="164" fontId="0" fillId="0" borderId="0" xfId="3" applyNumberFormat="1" applyFont="1" applyBorder="1"/>
    <xf numFmtId="0" fontId="12" fillId="0" borderId="0" xfId="2" applyFont="1" applyBorder="1" applyAlignment="1">
      <alignment horizontal="left" wrapText="1"/>
    </xf>
    <xf numFmtId="0" fontId="3" fillId="0" borderId="0" xfId="2" applyAlignment="1">
      <alignment wrapText="1"/>
    </xf>
    <xf numFmtId="0" fontId="4" fillId="0" borderId="0" xfId="2" applyFont="1" applyAlignment="1">
      <alignment wrapText="1"/>
    </xf>
    <xf numFmtId="0" fontId="7" fillId="2" borderId="3" xfId="2" applyFont="1" applyFill="1" applyBorder="1" applyAlignment="1">
      <alignment horizontal="center" wrapText="1"/>
    </xf>
    <xf numFmtId="0" fontId="6" fillId="0" borderId="1" xfId="2" applyFont="1" applyBorder="1" applyAlignment="1">
      <alignment wrapText="1"/>
    </xf>
    <xf numFmtId="164" fontId="3" fillId="0" borderId="27" xfId="3" applyNumberFormat="1" applyBorder="1"/>
    <xf numFmtId="0" fontId="3" fillId="0" borderId="2" xfId="2" applyBorder="1" applyAlignment="1">
      <alignment wrapText="1"/>
    </xf>
    <xf numFmtId="164" fontId="3" fillId="0" borderId="46" xfId="3" applyNumberFormat="1" applyBorder="1"/>
    <xf numFmtId="0" fontId="3" fillId="0" borderId="3" xfId="2" applyBorder="1" applyAlignment="1">
      <alignment wrapText="1"/>
    </xf>
    <xf numFmtId="0" fontId="3" fillId="2" borderId="3" xfId="2" applyFill="1" applyBorder="1" applyAlignment="1">
      <alignment wrapText="1"/>
    </xf>
    <xf numFmtId="0" fontId="3" fillId="0" borderId="1" xfId="2" applyFill="1" applyBorder="1" applyAlignment="1">
      <alignment wrapText="1"/>
    </xf>
    <xf numFmtId="0" fontId="3" fillId="0" borderId="11" xfId="2" applyFill="1" applyBorder="1" applyAlignment="1">
      <alignment wrapText="1"/>
    </xf>
    <xf numFmtId="0" fontId="3" fillId="0" borderId="43" xfId="2" applyFill="1" applyBorder="1" applyAlignment="1">
      <alignment horizontal="center"/>
    </xf>
    <xf numFmtId="164" fontId="3" fillId="0" borderId="14" xfId="3" applyNumberFormat="1" applyFill="1" applyBorder="1"/>
    <xf numFmtId="0" fontId="9" fillId="2" borderId="3" xfId="2" applyFont="1" applyFill="1" applyBorder="1" applyAlignment="1">
      <alignment horizontal="center" wrapText="1"/>
    </xf>
    <xf numFmtId="0" fontId="12" fillId="0" borderId="2" xfId="2" applyFont="1" applyBorder="1" applyAlignment="1">
      <alignment wrapText="1"/>
    </xf>
    <xf numFmtId="0" fontId="12" fillId="0" borderId="3" xfId="2" applyFont="1" applyBorder="1" applyAlignment="1">
      <alignment wrapText="1"/>
    </xf>
    <xf numFmtId="0" fontId="12" fillId="2" borderId="3" xfId="2" applyFont="1" applyFill="1" applyBorder="1" applyAlignment="1">
      <alignment wrapText="1"/>
    </xf>
    <xf numFmtId="164" fontId="0" fillId="0" borderId="24" xfId="3" applyNumberFormat="1" applyFont="1" applyBorder="1"/>
    <xf numFmtId="0" fontId="3" fillId="0" borderId="47" xfId="2" applyBorder="1"/>
    <xf numFmtId="165" fontId="0" fillId="0" borderId="14" xfId="3" applyNumberFormat="1" applyFont="1" applyBorder="1"/>
    <xf numFmtId="0" fontId="12" fillId="0" borderId="0" xfId="2" applyFont="1" applyAlignment="1">
      <alignment wrapText="1"/>
    </xf>
    <xf numFmtId="0" fontId="3" fillId="0" borderId="0" xfId="19"/>
    <xf numFmtId="0" fontId="4" fillId="0" borderId="0" xfId="19" applyFont="1" applyAlignment="1">
      <alignment horizontal="right"/>
    </xf>
    <xf numFmtId="0" fontId="3" fillId="0" borderId="0" xfId="19" applyBorder="1" applyAlignment="1">
      <alignment horizontal="center"/>
    </xf>
    <xf numFmtId="0" fontId="4" fillId="0" borderId="0" xfId="19" applyFont="1"/>
    <xf numFmtId="0" fontId="4" fillId="0" borderId="0" xfId="19" applyFont="1" applyAlignment="1">
      <alignment horizontal="center"/>
    </xf>
    <xf numFmtId="0" fontId="7" fillId="0" borderId="1" xfId="19" applyFont="1" applyBorder="1" applyAlignment="1">
      <alignment horizontal="center" wrapText="1"/>
    </xf>
    <xf numFmtId="0" fontId="7" fillId="0" borderId="1" xfId="19" applyFont="1" applyBorder="1" applyAlignment="1">
      <alignment horizontal="center"/>
    </xf>
    <xf numFmtId="0" fontId="7" fillId="0" borderId="0" xfId="19" applyFont="1" applyAlignment="1">
      <alignment horizontal="center"/>
    </xf>
    <xf numFmtId="0" fontId="7" fillId="0" borderId="2" xfId="19" applyFont="1" applyBorder="1" applyAlignment="1">
      <alignment horizontal="center"/>
    </xf>
    <xf numFmtId="0" fontId="7" fillId="2" borderId="3" xfId="19" applyFont="1" applyFill="1" applyBorder="1" applyAlignment="1">
      <alignment horizontal="center"/>
    </xf>
    <xf numFmtId="0" fontId="4" fillId="2" borderId="3" xfId="19" applyFont="1" applyFill="1" applyBorder="1"/>
    <xf numFmtId="0" fontId="7" fillId="0" borderId="5" xfId="19" applyFont="1" applyBorder="1" applyAlignment="1">
      <alignment horizontal="center"/>
    </xf>
    <xf numFmtId="0" fontId="3" fillId="0" borderId="1" xfId="19" applyFont="1" applyBorder="1" applyAlignment="1"/>
    <xf numFmtId="0" fontId="3" fillId="0" borderId="8" xfId="19" applyFont="1" applyBorder="1" applyAlignment="1"/>
    <xf numFmtId="164" fontId="3" fillId="0" borderId="26" xfId="3" applyNumberFormat="1" applyFont="1" applyBorder="1" applyAlignment="1">
      <alignment horizontal="center"/>
    </xf>
    <xf numFmtId="164" fontId="3" fillId="0" borderId="10" xfId="3" applyNumberFormat="1" applyFont="1" applyBorder="1" applyAlignment="1"/>
    <xf numFmtId="0" fontId="3" fillId="0" borderId="0" xfId="19" applyFont="1" applyAlignment="1"/>
    <xf numFmtId="0" fontId="3" fillId="0" borderId="11" xfId="19" applyFont="1" applyFill="1" applyBorder="1" applyAlignment="1"/>
    <xf numFmtId="164" fontId="3" fillId="0" borderId="14" xfId="3" applyNumberFormat="1" applyFont="1" applyFill="1" applyBorder="1" applyAlignment="1"/>
    <xf numFmtId="0" fontId="3" fillId="0" borderId="0" xfId="19" applyFont="1" applyFill="1" applyAlignment="1"/>
    <xf numFmtId="43" fontId="3" fillId="0" borderId="0" xfId="19" applyNumberFormat="1" applyFill="1"/>
    <xf numFmtId="0" fontId="7" fillId="0" borderId="0" xfId="19" applyFont="1" applyFill="1" applyAlignment="1">
      <alignment horizontal="center"/>
    </xf>
    <xf numFmtId="0" fontId="3" fillId="0" borderId="11" xfId="19" applyBorder="1"/>
    <xf numFmtId="0" fontId="3" fillId="0" borderId="11" xfId="19" applyFont="1" applyBorder="1" applyAlignment="1"/>
    <xf numFmtId="164" fontId="3" fillId="0" borderId="14" xfId="3" applyNumberFormat="1" applyFont="1" applyBorder="1" applyAlignment="1"/>
    <xf numFmtId="43" fontId="3" fillId="0" borderId="0" xfId="19" applyNumberFormat="1"/>
    <xf numFmtId="0" fontId="3" fillId="0" borderId="2" xfId="19" applyBorder="1"/>
    <xf numFmtId="0" fontId="3" fillId="0" borderId="4" xfId="19" applyBorder="1"/>
    <xf numFmtId="0" fontId="3" fillId="0" borderId="45" xfId="19" applyBorder="1" applyAlignment="1">
      <alignment horizontal="center"/>
    </xf>
    <xf numFmtId="0" fontId="3" fillId="0" borderId="3" xfId="19" applyBorder="1"/>
    <xf numFmtId="0" fontId="4" fillId="0" borderId="3" xfId="19" applyFont="1" applyBorder="1" applyAlignment="1">
      <alignment horizontal="right"/>
    </xf>
    <xf numFmtId="0" fontId="3" fillId="0" borderId="20" xfId="19" applyBorder="1" applyAlignment="1">
      <alignment horizontal="center"/>
    </xf>
    <xf numFmtId="0" fontId="3" fillId="0" borderId="16" xfId="19" applyBorder="1" applyAlignment="1">
      <alignment horizontal="center"/>
    </xf>
    <xf numFmtId="0" fontId="3" fillId="2" borderId="3" xfId="19" applyFill="1" applyBorder="1"/>
    <xf numFmtId="0" fontId="3" fillId="0" borderId="1" xfId="19" applyFill="1" applyBorder="1"/>
    <xf numFmtId="0" fontId="3" fillId="0" borderId="4" xfId="19" applyFill="1" applyBorder="1"/>
    <xf numFmtId="0" fontId="3" fillId="0" borderId="26" xfId="19" applyFill="1" applyBorder="1" applyAlignment="1">
      <alignment horizontal="center"/>
    </xf>
    <xf numFmtId="0" fontId="3" fillId="0" borderId="0" xfId="19" applyFill="1"/>
    <xf numFmtId="0" fontId="3" fillId="0" borderId="11" xfId="19" applyFill="1" applyBorder="1"/>
    <xf numFmtId="0" fontId="3" fillId="0" borderId="12" xfId="19" applyFill="1" applyBorder="1" applyAlignment="1">
      <alignment horizontal="center"/>
    </xf>
    <xf numFmtId="0" fontId="3" fillId="0" borderId="12" xfId="19" applyBorder="1" applyAlignment="1">
      <alignment horizontal="center"/>
    </xf>
    <xf numFmtId="0" fontId="3" fillId="0" borderId="39" xfId="19" applyBorder="1" applyAlignment="1">
      <alignment horizontal="center"/>
    </xf>
    <xf numFmtId="0" fontId="3" fillId="0" borderId="25" xfId="19" applyBorder="1"/>
    <xf numFmtId="0" fontId="3" fillId="0" borderId="25" xfId="19" applyBorder="1" applyAlignment="1">
      <alignment horizontal="center"/>
    </xf>
    <xf numFmtId="0" fontId="4" fillId="0" borderId="0" xfId="19" applyFont="1" applyBorder="1" applyAlignment="1">
      <alignment horizontal="right"/>
    </xf>
    <xf numFmtId="0" fontId="3" fillId="0" borderId="0" xfId="19" applyAlignment="1">
      <alignment horizontal="center"/>
    </xf>
    <xf numFmtId="0" fontId="7" fillId="0" borderId="4" xfId="19" applyFont="1" applyBorder="1" applyAlignment="1">
      <alignment horizontal="center" wrapText="1"/>
    </xf>
    <xf numFmtId="43" fontId="3" fillId="0" borderId="0" xfId="4" applyFont="1" applyFill="1" applyAlignment="1"/>
    <xf numFmtId="0" fontId="13" fillId="0" borderId="0" xfId="0" applyFont="1" applyBorder="1" applyAlignment="1">
      <alignment horizontal="right" wrapText="1"/>
    </xf>
    <xf numFmtId="0" fontId="11" fillId="0" borderId="0" xfId="0" applyFont="1" applyBorder="1"/>
    <xf numFmtId="0" fontId="11" fillId="0" borderId="0" xfId="0" applyFont="1" applyBorder="1" applyAlignment="1">
      <alignment horizontal="center"/>
    </xf>
    <xf numFmtId="164" fontId="11" fillId="0" borderId="0" xfId="1" applyNumberFormat="1" applyFont="1" applyBorder="1"/>
    <xf numFmtId="0" fontId="14" fillId="0" borderId="0" xfId="0" applyFont="1" applyBorder="1" applyAlignment="1">
      <alignment horizontal="right" vertical="top" wrapText="1"/>
    </xf>
    <xf numFmtId="0" fontId="13" fillId="0" borderId="0" xfId="22" applyFont="1" applyBorder="1" applyAlignment="1">
      <alignment horizontal="right" wrapText="1"/>
    </xf>
    <xf numFmtId="0" fontId="11" fillId="0" borderId="0" xfId="22" applyFont="1" applyBorder="1"/>
    <xf numFmtId="0" fontId="11" fillId="0" borderId="0" xfId="22" applyFont="1" applyBorder="1" applyAlignment="1">
      <alignment horizontal="center"/>
    </xf>
    <xf numFmtId="0" fontId="14" fillId="0" borderId="0" xfId="22" applyFont="1" applyBorder="1" applyAlignment="1">
      <alignment horizontal="right" vertical="top" wrapText="1"/>
    </xf>
    <xf numFmtId="0" fontId="24" fillId="0" borderId="0" xfId="35"/>
    <xf numFmtId="0" fontId="4" fillId="0" borderId="0" xfId="35" applyFont="1" applyAlignment="1">
      <alignment horizontal="right"/>
    </xf>
    <xf numFmtId="0" fontId="24" fillId="0" borderId="0" xfId="35" applyBorder="1" applyAlignment="1">
      <alignment horizontal="center"/>
    </xf>
    <xf numFmtId="164" fontId="24" fillId="0" borderId="0" xfId="36" applyNumberFormat="1"/>
    <xf numFmtId="0" fontId="24" fillId="0" borderId="0" xfId="35" applyAlignment="1">
      <alignment horizontal="center"/>
    </xf>
    <xf numFmtId="0" fontId="4" fillId="0" borderId="0" xfId="35" applyFont="1"/>
    <xf numFmtId="0" fontId="4" fillId="0" borderId="0" xfId="35" applyFont="1" applyAlignment="1">
      <alignment horizontal="center"/>
    </xf>
    <xf numFmtId="164" fontId="4" fillId="0" borderId="0" xfId="36" applyNumberFormat="1" applyFont="1"/>
    <xf numFmtId="164" fontId="4" fillId="0" borderId="0" xfId="36" applyNumberFormat="1" applyFont="1" applyAlignment="1">
      <alignment horizontal="center"/>
    </xf>
    <xf numFmtId="164" fontId="4" fillId="0" borderId="3" xfId="36" applyNumberFormat="1" applyFont="1" applyBorder="1"/>
    <xf numFmtId="0" fontId="7" fillId="0" borderId="1" xfId="35" applyFont="1" applyBorder="1" applyAlignment="1">
      <alignment horizontal="center" wrapText="1"/>
    </xf>
    <xf numFmtId="0" fontId="7" fillId="0" borderId="1" xfId="35" applyFont="1" applyBorder="1" applyAlignment="1">
      <alignment horizontal="center"/>
    </xf>
    <xf numFmtId="164" fontId="7" fillId="0" borderId="1" xfId="36" applyNumberFormat="1" applyFont="1" applyBorder="1" applyAlignment="1">
      <alignment horizontal="center"/>
    </xf>
    <xf numFmtId="0" fontId="7" fillId="0" borderId="0" xfId="35" applyFont="1" applyAlignment="1">
      <alignment horizontal="center"/>
    </xf>
    <xf numFmtId="0" fontId="7" fillId="0" borderId="2" xfId="35" applyFont="1" applyBorder="1" applyAlignment="1">
      <alignment horizontal="center"/>
    </xf>
    <xf numFmtId="164" fontId="7" fillId="0" borderId="2" xfId="36" applyNumberFormat="1" applyFont="1" applyBorder="1" applyAlignment="1">
      <alignment horizontal="center"/>
    </xf>
    <xf numFmtId="0" fontId="7" fillId="2" borderId="3" xfId="35" applyFont="1" applyFill="1" applyBorder="1" applyAlignment="1">
      <alignment horizontal="center"/>
    </xf>
    <xf numFmtId="0" fontId="4" fillId="2" borderId="3" xfId="35" applyFont="1" applyFill="1" applyBorder="1"/>
    <xf numFmtId="0" fontId="7" fillId="0" borderId="5" xfId="35" applyFont="1" applyBorder="1" applyAlignment="1">
      <alignment horizontal="center"/>
    </xf>
    <xf numFmtId="164" fontId="7" fillId="0" borderId="6" xfId="36" applyNumberFormat="1" applyFont="1" applyBorder="1" applyAlignment="1">
      <alignment horizontal="center"/>
    </xf>
    <xf numFmtId="164" fontId="7" fillId="0" borderId="7" xfId="36" applyNumberFormat="1" applyFont="1" applyBorder="1" applyAlignment="1">
      <alignment horizontal="center"/>
    </xf>
    <xf numFmtId="0" fontId="3" fillId="0" borderId="1" xfId="35" applyFont="1" applyBorder="1" applyAlignment="1"/>
    <xf numFmtId="0" fontId="3" fillId="0" borderId="8" xfId="35" applyFont="1" applyBorder="1" applyAlignment="1"/>
    <xf numFmtId="0" fontId="3" fillId="0" borderId="0" xfId="35" applyFont="1" applyAlignment="1"/>
    <xf numFmtId="0" fontId="3" fillId="0" borderId="11" xfId="35" applyFont="1" applyBorder="1" applyAlignment="1"/>
    <xf numFmtId="164" fontId="24" fillId="0" borderId="12" xfId="36" applyNumberFormat="1" applyFont="1" applyBorder="1" applyAlignment="1">
      <alignment horizontal="center"/>
    </xf>
    <xf numFmtId="165" fontId="24" fillId="0" borderId="13" xfId="36" applyNumberFormat="1" applyBorder="1"/>
    <xf numFmtId="164" fontId="24" fillId="0" borderId="15" xfId="36" applyNumberFormat="1" applyBorder="1"/>
    <xf numFmtId="43" fontId="24" fillId="0" borderId="0" xfId="35" applyNumberFormat="1"/>
    <xf numFmtId="0" fontId="24" fillId="0" borderId="11" xfId="35" applyBorder="1"/>
    <xf numFmtId="164" fontId="24" fillId="0" borderId="13" xfId="36" applyNumberFormat="1" applyBorder="1"/>
    <xf numFmtId="0" fontId="24" fillId="0" borderId="2" xfId="35" applyBorder="1"/>
    <xf numFmtId="0" fontId="24" fillId="0" borderId="4" xfId="35" applyBorder="1"/>
    <xf numFmtId="0" fontId="24" fillId="0" borderId="16" xfId="35" applyBorder="1" applyAlignment="1">
      <alignment horizontal="center"/>
    </xf>
    <xf numFmtId="164" fontId="24" fillId="0" borderId="17" xfId="36" applyNumberFormat="1" applyBorder="1"/>
    <xf numFmtId="164" fontId="24" fillId="0" borderId="19" xfId="36" applyNumberFormat="1" applyBorder="1"/>
    <xf numFmtId="0" fontId="24" fillId="0" borderId="3" xfId="35" applyBorder="1"/>
    <xf numFmtId="0" fontId="4" fillId="0" borderId="3" xfId="35" applyFont="1" applyBorder="1" applyAlignment="1">
      <alignment horizontal="right"/>
    </xf>
    <xf numFmtId="0" fontId="24" fillId="0" borderId="20" xfId="35" applyBorder="1" applyAlignment="1">
      <alignment horizontal="center"/>
    </xf>
    <xf numFmtId="164" fontId="24" fillId="0" borderId="21" xfId="36" applyNumberFormat="1" applyBorder="1"/>
    <xf numFmtId="164" fontId="4" fillId="0" borderId="22" xfId="36" applyNumberFormat="1" applyFont="1" applyBorder="1" applyAlignment="1">
      <alignment horizontal="right"/>
    </xf>
    <xf numFmtId="0" fontId="24" fillId="2" borderId="3" xfId="35" applyFill="1" applyBorder="1"/>
    <xf numFmtId="0" fontId="24" fillId="0" borderId="12" xfId="35" applyBorder="1" applyAlignment="1">
      <alignment horizontal="center"/>
    </xf>
    <xf numFmtId="164" fontId="24" fillId="0" borderId="10" xfId="36" applyNumberFormat="1" applyBorder="1"/>
    <xf numFmtId="164" fontId="24" fillId="0" borderId="27" xfId="36" applyNumberFormat="1" applyBorder="1"/>
    <xf numFmtId="0" fontId="24" fillId="0" borderId="39" xfId="35" applyBorder="1" applyAlignment="1">
      <alignment horizontal="center"/>
    </xf>
    <xf numFmtId="164" fontId="24" fillId="0" borderId="23" xfId="36" applyNumberFormat="1" applyBorder="1"/>
    <xf numFmtId="164" fontId="24" fillId="0" borderId="40" xfId="36" applyNumberFormat="1" applyBorder="1"/>
    <xf numFmtId="0" fontId="24" fillId="0" borderId="25" xfId="35" applyBorder="1"/>
    <xf numFmtId="0" fontId="24" fillId="0" borderId="25" xfId="35" applyBorder="1" applyAlignment="1">
      <alignment horizontal="center"/>
    </xf>
    <xf numFmtId="164" fontId="24" fillId="0" borderId="25" xfId="36" applyNumberFormat="1" applyBorder="1"/>
    <xf numFmtId="164" fontId="24" fillId="0" borderId="0" xfId="36" applyNumberFormat="1" applyBorder="1"/>
    <xf numFmtId="0" fontId="4" fillId="0" borderId="0" xfId="35" applyFont="1" applyBorder="1" applyAlignment="1">
      <alignment horizontal="right"/>
    </xf>
    <xf numFmtId="164" fontId="4" fillId="0" borderId="0" xfId="36" applyNumberFormat="1" applyFont="1" applyBorder="1" applyAlignment="1">
      <alignment horizontal="right"/>
    </xf>
    <xf numFmtId="0" fontId="7" fillId="0" borderId="2" xfId="35" applyFont="1" applyBorder="1" applyAlignment="1">
      <alignment horizontal="center" wrapText="1"/>
    </xf>
    <xf numFmtId="164" fontId="3" fillId="0" borderId="26" xfId="36" applyNumberFormat="1" applyFont="1" applyBorder="1" applyAlignment="1">
      <alignment horizontal="center"/>
    </xf>
    <xf numFmtId="164" fontId="3" fillId="0" borderId="10" xfId="36" applyNumberFormat="1" applyFont="1" applyBorder="1" applyAlignment="1"/>
    <xf numFmtId="0" fontId="3" fillId="0" borderId="11" xfId="35" applyFont="1" applyFill="1" applyBorder="1" applyAlignment="1"/>
    <xf numFmtId="164" fontId="24" fillId="0" borderId="12" xfId="36" applyNumberFormat="1" applyFont="1" applyFill="1" applyBorder="1" applyAlignment="1">
      <alignment horizontal="center"/>
    </xf>
    <xf numFmtId="164" fontId="3" fillId="0" borderId="14" xfId="36" applyNumberFormat="1" applyFont="1" applyFill="1" applyBorder="1" applyAlignment="1"/>
    <xf numFmtId="165" fontId="24" fillId="0" borderId="13" xfId="36" applyNumberFormat="1" applyFill="1" applyBorder="1"/>
    <xf numFmtId="164" fontId="24" fillId="0" borderId="15" xfId="36" applyNumberFormat="1" applyFill="1" applyBorder="1"/>
    <xf numFmtId="0" fontId="3" fillId="0" borderId="0" xfId="35" applyFont="1" applyFill="1" applyAlignment="1"/>
    <xf numFmtId="43" fontId="24" fillId="0" borderId="0" xfId="35" applyNumberFormat="1" applyFill="1"/>
    <xf numFmtId="0" fontId="7" fillId="0" borderId="0" xfId="35" applyFont="1" applyFill="1" applyAlignment="1">
      <alignment horizontal="center"/>
    </xf>
    <xf numFmtId="43" fontId="3" fillId="0" borderId="0" xfId="37" applyFont="1" applyFill="1" applyAlignment="1"/>
    <xf numFmtId="164" fontId="3" fillId="0" borderId="14" xfId="36" applyNumberFormat="1" applyFont="1" applyBorder="1" applyAlignment="1"/>
    <xf numFmtId="0" fontId="24" fillId="0" borderId="45" xfId="35" applyBorder="1" applyAlignment="1">
      <alignment horizontal="center"/>
    </xf>
    <xf numFmtId="164" fontId="24" fillId="0" borderId="18" xfId="36" applyNumberFormat="1" applyBorder="1"/>
    <xf numFmtId="164" fontId="24" fillId="0" borderId="46" xfId="36" applyNumberFormat="1" applyBorder="1"/>
    <xf numFmtId="0" fontId="24" fillId="0" borderId="1" xfId="35" applyFill="1" applyBorder="1"/>
    <xf numFmtId="0" fontId="24" fillId="0" borderId="4" xfId="35" applyFill="1" applyBorder="1"/>
    <xf numFmtId="0" fontId="24" fillId="0" borderId="26" xfId="35" applyFill="1" applyBorder="1" applyAlignment="1">
      <alignment horizontal="center"/>
    </xf>
    <xf numFmtId="164" fontId="24" fillId="0" borderId="10" xfId="36" applyNumberFormat="1" applyFill="1" applyBorder="1"/>
    <xf numFmtId="164" fontId="24" fillId="0" borderId="27" xfId="36" applyNumberFormat="1" applyFill="1" applyBorder="1"/>
    <xf numFmtId="0" fontId="24" fillId="0" borderId="0" xfId="35" applyFill="1"/>
    <xf numFmtId="0" fontId="24" fillId="0" borderId="11" xfId="35" applyFill="1" applyBorder="1"/>
    <xf numFmtId="0" fontId="24" fillId="0" borderId="12" xfId="35" applyFill="1" applyBorder="1" applyAlignment="1">
      <alignment horizontal="center"/>
    </xf>
    <xf numFmtId="164" fontId="24" fillId="0" borderId="13" xfId="36" applyNumberFormat="1" applyFill="1" applyBorder="1"/>
    <xf numFmtId="0" fontId="25" fillId="0" borderId="0" xfId="0" applyFont="1"/>
    <xf numFmtId="0" fontId="11" fillId="0" borderId="0" xfId="0" applyFont="1" applyBorder="1" applyAlignment="1">
      <alignment vertical="top" wrapText="1"/>
    </xf>
    <xf numFmtId="0" fontId="0" fillId="0" borderId="0" xfId="0"/>
    <xf numFmtId="0" fontId="0" fillId="2" borderId="0" xfId="0" applyFill="1" applyAlignment="1"/>
    <xf numFmtId="0" fontId="0" fillId="0" borderId="0" xfId="0" applyFill="1" applyAlignment="1">
      <alignment horizontal="center"/>
    </xf>
    <xf numFmtId="0" fontId="0" fillId="0" borderId="0" xfId="0" quotePrefix="1" applyNumberFormat="1" applyFill="1"/>
    <xf numFmtId="0" fontId="0" fillId="0" borderId="0" xfId="0" quotePrefix="1" applyFill="1"/>
    <xf numFmtId="0" fontId="0" fillId="0" borderId="0" xfId="0" applyFill="1" applyAlignment="1">
      <alignment horizontal="right"/>
    </xf>
    <xf numFmtId="0" fontId="26" fillId="0" borderId="0" xfId="38" applyAlignment="1" applyProtection="1"/>
    <xf numFmtId="0" fontId="18" fillId="0" borderId="0" xfId="2" applyFont="1" applyBorder="1" applyAlignment="1">
      <alignment vertical="top" wrapText="1"/>
    </xf>
    <xf numFmtId="0" fontId="0" fillId="0" borderId="0" xfId="0" applyFill="1"/>
    <xf numFmtId="0" fontId="0" fillId="0" borderId="0" xfId="0" applyFill="1" applyAlignment="1">
      <alignment horizontal="left"/>
    </xf>
    <xf numFmtId="0" fontId="0" fillId="0" borderId="0" xfId="0"/>
    <xf numFmtId="168" fontId="0" fillId="0" borderId="0" xfId="0" applyNumberFormat="1"/>
    <xf numFmtId="168" fontId="25" fillId="0" borderId="0" xfId="0" applyNumberFormat="1" applyFont="1"/>
    <xf numFmtId="0" fontId="0" fillId="0" borderId="51" xfId="0" applyBorder="1"/>
    <xf numFmtId="168" fontId="0" fillId="0" borderId="51" xfId="0" applyNumberFormat="1" applyBorder="1"/>
    <xf numFmtId="0" fontId="25" fillId="0" borderId="51" xfId="0" applyFont="1" applyBorder="1"/>
    <xf numFmtId="0" fontId="0" fillId="0" borderId="51" xfId="0" applyFill="1" applyBorder="1"/>
    <xf numFmtId="0" fontId="26" fillId="0" borderId="50" xfId="38" applyBorder="1" applyAlignment="1" applyProtection="1"/>
    <xf numFmtId="0" fontId="0" fillId="0" borderId="50" xfId="0" applyBorder="1" applyAlignment="1">
      <alignment wrapText="1"/>
    </xf>
    <xf numFmtId="0" fontId="0" fillId="0" borderId="50" xfId="0" applyBorder="1"/>
    <xf numFmtId="168" fontId="0" fillId="0" borderId="50" xfId="0" applyNumberFormat="1" applyBorder="1"/>
    <xf numFmtId="168" fontId="25" fillId="0" borderId="50" xfId="0" applyNumberFormat="1" applyFont="1" applyBorder="1"/>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xf>
    <xf numFmtId="168" fontId="0" fillId="0" borderId="0" xfId="0" applyNumberFormat="1" applyFill="1"/>
    <xf numFmtId="0" fontId="0" fillId="0" borderId="50" xfId="0" applyFill="1" applyBorder="1"/>
    <xf numFmtId="0" fontId="0" fillId="0" borderId="50" xfId="0" applyFill="1" applyBorder="1" applyAlignment="1">
      <alignment horizontal="left" vertical="top" wrapText="1"/>
    </xf>
    <xf numFmtId="168" fontId="0" fillId="0" borderId="50" xfId="0" applyNumberFormat="1" applyFill="1" applyBorder="1"/>
    <xf numFmtId="0" fontId="0" fillId="0" borderId="50" xfId="0" applyFill="1" applyBorder="1" applyAlignment="1">
      <alignment horizontal="left" vertical="top"/>
    </xf>
    <xf numFmtId="0" fontId="0" fillId="4" borderId="51" xfId="0" applyFill="1" applyBorder="1"/>
    <xf numFmtId="0" fontId="0" fillId="4" borderId="0" xfId="0" applyFill="1"/>
    <xf numFmtId="0" fontId="0" fillId="4" borderId="50" xfId="0" applyFill="1" applyBorder="1"/>
    <xf numFmtId="0" fontId="0" fillId="0" borderId="50" xfId="0" applyBorder="1" applyAlignment="1">
      <alignment horizontal="left" vertical="top" wrapText="1"/>
    </xf>
    <xf numFmtId="0" fontId="3" fillId="0" borderId="11" xfId="2" applyBorder="1" applyAlignment="1">
      <alignment horizontal="left" vertical="top" wrapText="1"/>
    </xf>
    <xf numFmtId="164" fontId="11" fillId="0" borderId="10" xfId="3" applyNumberFormat="1" applyFont="1" applyBorder="1" applyAlignment="1">
      <alignment horizontal="left" vertical="top"/>
    </xf>
    <xf numFmtId="0" fontId="6" fillId="0" borderId="11" xfId="2" applyFont="1" applyBorder="1" applyAlignment="1">
      <alignment horizontal="left" vertical="top" wrapText="1"/>
    </xf>
    <xf numFmtId="164" fontId="11" fillId="0" borderId="13" xfId="3" applyNumberFormat="1" applyFont="1" applyBorder="1" applyAlignment="1">
      <alignment horizontal="left" vertical="top"/>
    </xf>
    <xf numFmtId="164" fontId="11" fillId="0" borderId="14" xfId="3" applyNumberFormat="1" applyFont="1" applyBorder="1" applyAlignment="1">
      <alignment horizontal="left" vertical="top"/>
    </xf>
    <xf numFmtId="0" fontId="0" fillId="0" borderId="0" xfId="0" applyAlignment="1">
      <alignment horizontal="left"/>
    </xf>
    <xf numFmtId="168" fontId="0" fillId="0" borderId="0" xfId="0" applyNumberFormat="1" applyAlignment="1">
      <alignment horizontal="left"/>
    </xf>
    <xf numFmtId="0" fontId="0" fillId="0" borderId="51" xfId="0" applyBorder="1" applyAlignment="1">
      <alignment horizontal="left"/>
    </xf>
    <xf numFmtId="168" fontId="0" fillId="0" borderId="51" xfId="0" applyNumberFormat="1" applyBorder="1" applyAlignment="1">
      <alignment horizontal="left"/>
    </xf>
    <xf numFmtId="0" fontId="0" fillId="4" borderId="51" xfId="0" applyFill="1" applyBorder="1" applyAlignment="1">
      <alignment horizontal="left"/>
    </xf>
    <xf numFmtId="168" fontId="0" fillId="0" borderId="0" xfId="0" applyNumberFormat="1" applyFill="1" applyAlignment="1">
      <alignment horizontal="left"/>
    </xf>
    <xf numFmtId="0" fontId="0" fillId="4" borderId="0" xfId="0" applyFill="1" applyAlignment="1">
      <alignment horizontal="left"/>
    </xf>
    <xf numFmtId="0" fontId="0" fillId="0" borderId="50" xfId="0" applyFill="1" applyBorder="1" applyAlignment="1">
      <alignment horizontal="left"/>
    </xf>
    <xf numFmtId="168" fontId="0" fillId="0" borderId="50" xfId="0" applyNumberFormat="1" applyFill="1" applyBorder="1" applyAlignment="1">
      <alignment horizontal="left"/>
    </xf>
    <xf numFmtId="0" fontId="0" fillId="4" borderId="50" xfId="0" applyFill="1" applyBorder="1" applyAlignment="1">
      <alignment horizontal="left"/>
    </xf>
    <xf numFmtId="168" fontId="0" fillId="0" borderId="50" xfId="0" applyNumberFormat="1" applyBorder="1" applyAlignment="1">
      <alignment horizontal="left"/>
    </xf>
    <xf numFmtId="0" fontId="0" fillId="8" borderId="30" xfId="0" applyFill="1" applyBorder="1"/>
    <xf numFmtId="0" fontId="0" fillId="8" borderId="0" xfId="0" applyFill="1" applyBorder="1"/>
    <xf numFmtId="0" fontId="0" fillId="8" borderId="36" xfId="0" applyFill="1" applyBorder="1"/>
    <xf numFmtId="0" fontId="18" fillId="0" borderId="0" xfId="19" applyFont="1" applyBorder="1" applyAlignment="1">
      <alignment vertical="top"/>
    </xf>
    <xf numFmtId="0" fontId="3" fillId="0" borderId="11" xfId="2" applyFont="1" applyBorder="1" applyAlignment="1">
      <alignment horizontal="left" vertical="top" wrapText="1"/>
    </xf>
    <xf numFmtId="0" fontId="3" fillId="0" borderId="4" xfId="2" applyFont="1" applyBorder="1" applyAlignment="1">
      <alignment horizontal="left" vertical="top" wrapText="1"/>
    </xf>
    <xf numFmtId="0" fontId="3" fillId="0" borderId="4" xfId="2" applyFont="1" applyFill="1" applyBorder="1" applyAlignment="1">
      <alignment horizontal="left" vertical="top" wrapText="1"/>
    </xf>
    <xf numFmtId="0" fontId="3" fillId="0" borderId="11" xfId="2" applyFont="1" applyFill="1" applyBorder="1" applyAlignment="1">
      <alignment horizontal="left" vertical="top" wrapText="1"/>
    </xf>
    <xf numFmtId="0" fontId="3" fillId="0" borderId="26" xfId="2" applyFont="1" applyBorder="1" applyAlignment="1">
      <alignment horizontal="left" vertical="top"/>
    </xf>
    <xf numFmtId="165" fontId="21" fillId="0" borderId="52" xfId="3" applyNumberFormat="1" applyFont="1" applyFill="1" applyBorder="1" applyAlignment="1">
      <alignment horizontal="left" vertical="top"/>
    </xf>
    <xf numFmtId="164" fontId="21" fillId="0" borderId="27" xfId="3" applyNumberFormat="1" applyFont="1" applyFill="1" applyBorder="1" applyAlignment="1">
      <alignment horizontal="left" vertical="top"/>
    </xf>
    <xf numFmtId="0" fontId="3" fillId="0" borderId="12" xfId="2" applyFont="1" applyBorder="1" applyAlignment="1">
      <alignment horizontal="left" vertical="top"/>
    </xf>
    <xf numFmtId="165" fontId="21" fillId="0" borderId="53" xfId="3" applyNumberFormat="1" applyFont="1" applyFill="1" applyBorder="1" applyAlignment="1">
      <alignment horizontal="left" vertical="top"/>
    </xf>
    <xf numFmtId="164" fontId="21" fillId="0" borderId="15" xfId="3" applyNumberFormat="1" applyFont="1" applyFill="1" applyBorder="1" applyAlignment="1">
      <alignment horizontal="left" vertical="top"/>
    </xf>
    <xf numFmtId="0" fontId="3" fillId="0" borderId="43" xfId="2" applyFont="1" applyBorder="1" applyAlignment="1">
      <alignment horizontal="left" vertical="top"/>
    </xf>
    <xf numFmtId="165" fontId="21" fillId="0" borderId="13" xfId="3" applyNumberFormat="1" applyFont="1" applyFill="1" applyBorder="1" applyAlignment="1">
      <alignment horizontal="left" vertical="top"/>
    </xf>
    <xf numFmtId="0" fontId="3" fillId="0" borderId="11" xfId="19" applyFont="1" applyBorder="1" applyAlignment="1">
      <alignment horizontal="left" vertical="top" wrapText="1"/>
    </xf>
    <xf numFmtId="0" fontId="3" fillId="0" borderId="26" xfId="19" applyFont="1" applyBorder="1" applyAlignment="1">
      <alignment horizontal="left" vertical="top"/>
    </xf>
    <xf numFmtId="0" fontId="3" fillId="0" borderId="12" xfId="19" applyFont="1" applyBorder="1" applyAlignment="1">
      <alignment horizontal="left" vertical="top"/>
    </xf>
    <xf numFmtId="164" fontId="3" fillId="0" borderId="10" xfId="3" applyNumberFormat="1" applyFont="1" applyBorder="1" applyAlignment="1">
      <alignment horizontal="left" vertical="top"/>
    </xf>
    <xf numFmtId="164" fontId="17" fillId="0" borderId="10" xfId="3" applyNumberFormat="1" applyFont="1" applyBorder="1" applyAlignment="1">
      <alignment horizontal="left" vertical="top"/>
    </xf>
    <xf numFmtId="164" fontId="3" fillId="0" borderId="9" xfId="3" applyNumberFormat="1" applyFont="1" applyBorder="1" applyAlignment="1">
      <alignment horizontal="left" vertical="top"/>
    </xf>
    <xf numFmtId="165" fontId="3" fillId="0" borderId="10" xfId="3" applyNumberFormat="1" applyFont="1" applyFill="1" applyBorder="1" applyAlignment="1">
      <alignment horizontal="left" vertical="top"/>
    </xf>
    <xf numFmtId="164" fontId="3" fillId="0" borderId="27" xfId="3" applyNumberFormat="1" applyFont="1" applyFill="1" applyBorder="1" applyAlignment="1">
      <alignment horizontal="left" vertical="top"/>
    </xf>
    <xf numFmtId="164" fontId="3" fillId="0" borderId="13" xfId="3" applyNumberFormat="1" applyFont="1" applyBorder="1" applyAlignment="1">
      <alignment horizontal="left" vertical="top"/>
    </xf>
    <xf numFmtId="164" fontId="17" fillId="0" borderId="13" xfId="3" applyNumberFormat="1" applyFont="1" applyBorder="1" applyAlignment="1">
      <alignment horizontal="left" vertical="top"/>
    </xf>
    <xf numFmtId="165" fontId="3" fillId="0" borderId="13" xfId="3" applyNumberFormat="1" applyFont="1" applyFill="1" applyBorder="1" applyAlignment="1">
      <alignment horizontal="left" vertical="top"/>
    </xf>
    <xf numFmtId="164" fontId="3" fillId="0" borderId="15" xfId="3" applyNumberFormat="1" applyFont="1" applyFill="1" applyBorder="1" applyAlignment="1">
      <alignment horizontal="left" vertical="top"/>
    </xf>
    <xf numFmtId="0" fontId="18" fillId="0" borderId="0" xfId="35" applyFont="1" applyBorder="1" applyAlignment="1">
      <alignment vertical="top"/>
    </xf>
    <xf numFmtId="0" fontId="18" fillId="0" borderId="30" xfId="2" applyFont="1" applyBorder="1" applyAlignment="1">
      <alignment vertical="top"/>
    </xf>
    <xf numFmtId="0" fontId="18" fillId="0" borderId="31" xfId="2" applyFont="1" applyBorder="1" applyAlignment="1">
      <alignment vertical="top"/>
    </xf>
    <xf numFmtId="0" fontId="18" fillId="0" borderId="0" xfId="2" applyFont="1" applyBorder="1" applyAlignment="1">
      <alignment vertical="top"/>
    </xf>
    <xf numFmtId="0" fontId="18" fillId="0" borderId="34" xfId="2" applyFont="1" applyBorder="1" applyAlignment="1">
      <alignment vertical="top"/>
    </xf>
    <xf numFmtId="0" fontId="18" fillId="0" borderId="36" xfId="2" applyFont="1" applyBorder="1" applyAlignment="1">
      <alignment vertical="top"/>
    </xf>
    <xf numFmtId="0" fontId="18" fillId="0" borderId="37" xfId="2" applyFont="1" applyBorder="1" applyAlignment="1">
      <alignment vertical="top"/>
    </xf>
    <xf numFmtId="0" fontId="3" fillId="0" borderId="11" xfId="35" applyFont="1" applyBorder="1" applyAlignment="1">
      <alignment horizontal="left" vertical="top" wrapText="1"/>
    </xf>
    <xf numFmtId="0" fontId="3" fillId="0" borderId="26" xfId="35" applyFont="1" applyBorder="1" applyAlignment="1">
      <alignment horizontal="left" vertical="top"/>
    </xf>
    <xf numFmtId="164" fontId="3" fillId="0" borderId="10" xfId="36" applyNumberFormat="1" applyFont="1" applyBorder="1" applyAlignment="1">
      <alignment horizontal="left" vertical="top"/>
    </xf>
    <xf numFmtId="165" fontId="3" fillId="0" borderId="10" xfId="36" applyNumberFormat="1" applyFont="1" applyFill="1" applyBorder="1" applyAlignment="1">
      <alignment horizontal="left" vertical="top"/>
    </xf>
    <xf numFmtId="164" fontId="3" fillId="0" borderId="27" xfId="36" applyNumberFormat="1" applyFont="1" applyFill="1" applyBorder="1" applyAlignment="1">
      <alignment horizontal="left" vertical="top"/>
    </xf>
    <xf numFmtId="0" fontId="3" fillId="0" borderId="12" xfId="35" applyFont="1" applyBorder="1" applyAlignment="1">
      <alignment horizontal="left" vertical="top"/>
    </xf>
    <xf numFmtId="164" fontId="3" fillId="0" borderId="13" xfId="36" applyNumberFormat="1" applyFont="1" applyBorder="1" applyAlignment="1">
      <alignment horizontal="left" vertical="top"/>
    </xf>
    <xf numFmtId="164" fontId="3" fillId="0" borderId="14" xfId="36" applyNumberFormat="1" applyFont="1" applyBorder="1" applyAlignment="1">
      <alignment horizontal="left" vertical="top"/>
    </xf>
    <xf numFmtId="165" fontId="3" fillId="0" borderId="13" xfId="36" applyNumberFormat="1" applyFont="1" applyFill="1" applyBorder="1" applyAlignment="1">
      <alignment horizontal="left" vertical="top"/>
    </xf>
    <xf numFmtId="164" fontId="3" fillId="0" borderId="15" xfId="36" applyNumberFormat="1" applyFont="1" applyFill="1" applyBorder="1" applyAlignment="1">
      <alignment horizontal="left" vertical="top"/>
    </xf>
    <xf numFmtId="164" fontId="3" fillId="0" borderId="14" xfId="3" applyNumberFormat="1" applyFont="1" applyBorder="1" applyAlignment="1">
      <alignment horizontal="left" vertical="top"/>
    </xf>
    <xf numFmtId="165" fontId="3" fillId="0" borderId="14" xfId="3" applyNumberFormat="1" applyFont="1" applyFill="1" applyBorder="1" applyAlignment="1">
      <alignment horizontal="left" vertical="top"/>
    </xf>
    <xf numFmtId="164" fontId="3" fillId="0" borderId="44" xfId="3" applyNumberFormat="1" applyFont="1" applyFill="1" applyBorder="1" applyAlignment="1">
      <alignment horizontal="left" vertical="top"/>
    </xf>
    <xf numFmtId="0" fontId="3" fillId="0" borderId="11" xfId="2" applyFont="1" applyBorder="1" applyAlignment="1">
      <alignment horizontal="left" wrapText="1"/>
    </xf>
    <xf numFmtId="164" fontId="1" fillId="0" borderId="13" xfId="3" applyNumberFormat="1" applyFont="1" applyBorder="1" applyAlignment="1">
      <alignment horizontal="left" vertical="top"/>
    </xf>
    <xf numFmtId="164" fontId="1" fillId="0" borderId="14" xfId="3" applyNumberFormat="1" applyFont="1" applyBorder="1" applyAlignment="1">
      <alignment horizontal="left" vertical="top"/>
    </xf>
    <xf numFmtId="165" fontId="1" fillId="0" borderId="13" xfId="3" applyNumberFormat="1" applyFont="1" applyFill="1" applyBorder="1" applyAlignment="1">
      <alignment horizontal="left" vertical="top"/>
    </xf>
    <xf numFmtId="164" fontId="1" fillId="0" borderId="15" xfId="3" applyNumberFormat="1" applyFont="1" applyFill="1" applyBorder="1" applyAlignment="1">
      <alignment horizontal="left" vertical="top"/>
    </xf>
    <xf numFmtId="0" fontId="26" fillId="0" borderId="0" xfId="38" applyAlignment="1" applyProtection="1">
      <alignment horizontal="left" vertical="top"/>
    </xf>
    <xf numFmtId="0" fontId="6" fillId="0" borderId="0" xfId="2" applyFont="1" applyAlignment="1">
      <alignment horizontal="left" vertical="top"/>
    </xf>
    <xf numFmtId="0" fontId="3" fillId="0" borderId="2" xfId="2" applyFont="1" applyBorder="1" applyAlignment="1">
      <alignment wrapText="1"/>
    </xf>
    <xf numFmtId="0" fontId="3" fillId="0" borderId="4" xfId="2" applyFont="1" applyBorder="1"/>
    <xf numFmtId="0" fontId="3" fillId="0" borderId="45" xfId="2" applyFont="1" applyBorder="1" applyAlignment="1">
      <alignment horizontal="center"/>
    </xf>
    <xf numFmtId="0" fontId="3" fillId="0" borderId="3" xfId="2" applyFont="1" applyBorder="1" applyAlignment="1">
      <alignment wrapText="1"/>
    </xf>
    <xf numFmtId="0" fontId="3" fillId="0" borderId="20" xfId="2" applyFont="1" applyBorder="1" applyAlignment="1">
      <alignment horizontal="center"/>
    </xf>
    <xf numFmtId="0" fontId="3" fillId="0" borderId="16" xfId="2" applyFont="1" applyBorder="1" applyAlignment="1">
      <alignment horizontal="center"/>
    </xf>
    <xf numFmtId="0" fontId="3" fillId="2" borderId="3" xfId="2" applyFont="1" applyFill="1" applyBorder="1" applyAlignment="1">
      <alignment wrapText="1"/>
    </xf>
    <xf numFmtId="0" fontId="3" fillId="0" borderId="4" xfId="2" applyFont="1" applyBorder="1" applyAlignment="1">
      <alignment horizontal="left" vertical="top"/>
    </xf>
    <xf numFmtId="0" fontId="3" fillId="0" borderId="11" xfId="2" applyFont="1" applyBorder="1" applyAlignment="1">
      <alignment horizontal="left" vertical="top"/>
    </xf>
    <xf numFmtId="164" fontId="1" fillId="0" borderId="12" xfId="3" applyNumberFormat="1" applyFont="1" applyBorder="1" applyAlignment="1">
      <alignment horizontal="left" vertical="top"/>
    </xf>
    <xf numFmtId="165" fontId="1" fillId="0" borderId="13" xfId="3" applyNumberFormat="1" applyFont="1" applyBorder="1" applyAlignment="1">
      <alignment horizontal="left" vertical="top"/>
    </xf>
    <xf numFmtId="164" fontId="1" fillId="0" borderId="15" xfId="3" applyNumberFormat="1" applyFont="1" applyBorder="1" applyAlignment="1">
      <alignment horizontal="left" vertical="top"/>
    </xf>
    <xf numFmtId="164" fontId="1" fillId="0" borderId="18" xfId="3" applyNumberFormat="1" applyFont="1" applyBorder="1"/>
    <xf numFmtId="164" fontId="1" fillId="0" borderId="46" xfId="3" applyNumberFormat="1" applyFont="1" applyBorder="1"/>
    <xf numFmtId="164" fontId="1" fillId="0" borderId="21" xfId="3" applyNumberFormat="1" applyFont="1" applyBorder="1"/>
    <xf numFmtId="164" fontId="1" fillId="0" borderId="17" xfId="3" applyNumberFormat="1" applyFont="1" applyBorder="1"/>
    <xf numFmtId="164" fontId="1" fillId="0" borderId="19" xfId="3" applyNumberFormat="1" applyFont="1" applyBorder="1"/>
    <xf numFmtId="164" fontId="1" fillId="0" borderId="44" xfId="3" applyNumberFormat="1" applyFont="1" applyBorder="1" applyAlignment="1">
      <alignment horizontal="left" vertical="top"/>
    </xf>
    <xf numFmtId="0" fontId="3" fillId="0" borderId="47" xfId="2" applyFont="1" applyFill="1" applyBorder="1" applyAlignment="1">
      <alignment wrapText="1"/>
    </xf>
    <xf numFmtId="0" fontId="4" fillId="0" borderId="47" xfId="2" applyFont="1" applyFill="1" applyBorder="1"/>
    <xf numFmtId="0" fontId="3" fillId="0" borderId="26" xfId="2" applyFont="1" applyFill="1" applyBorder="1" applyAlignment="1">
      <alignment horizontal="center"/>
    </xf>
    <xf numFmtId="164" fontId="1" fillId="0" borderId="10" xfId="3" applyNumberFormat="1" applyFont="1" applyFill="1" applyBorder="1"/>
    <xf numFmtId="164" fontId="1" fillId="0" borderId="27" xfId="3" applyNumberFormat="1" applyFont="1" applyFill="1" applyBorder="1"/>
    <xf numFmtId="0" fontId="3" fillId="0" borderId="4" xfId="2" applyFont="1" applyBorder="1" applyAlignment="1">
      <alignment horizontal="left" wrapText="1"/>
    </xf>
    <xf numFmtId="0" fontId="11" fillId="0" borderId="0" xfId="0" applyFont="1" applyBorder="1" applyAlignment="1">
      <alignment vertical="top" wrapText="1"/>
    </xf>
    <xf numFmtId="0" fontId="18" fillId="0" borderId="0" xfId="2" applyFont="1" applyBorder="1" applyAlignment="1">
      <alignment vertical="top" wrapText="1"/>
    </xf>
    <xf numFmtId="0" fontId="0" fillId="0" borderId="0" xfId="0"/>
    <xf numFmtId="164" fontId="1" fillId="0" borderId="10" xfId="3" applyNumberFormat="1" applyFont="1" applyBorder="1" applyAlignment="1">
      <alignment horizontal="left" vertical="top"/>
    </xf>
    <xf numFmtId="165" fontId="1" fillId="0" borderId="52" xfId="3" applyNumberFormat="1" applyFont="1" applyFill="1" applyBorder="1" applyAlignment="1">
      <alignment horizontal="left" vertical="top"/>
    </xf>
    <xf numFmtId="164" fontId="1" fillId="0" borderId="27" xfId="3" applyNumberFormat="1" applyFont="1" applyFill="1" applyBorder="1" applyAlignment="1">
      <alignment horizontal="left" vertical="top"/>
    </xf>
    <xf numFmtId="165" fontId="1" fillId="0" borderId="53" xfId="3" applyNumberFormat="1" applyFont="1" applyFill="1" applyBorder="1" applyAlignment="1">
      <alignment horizontal="left" vertical="top"/>
    </xf>
    <xf numFmtId="43" fontId="3" fillId="0" borderId="0" xfId="35" applyNumberFormat="1" applyFont="1"/>
    <xf numFmtId="0" fontId="11" fillId="0" borderId="0" xfId="0" applyFont="1" applyBorder="1" applyAlignment="1">
      <alignment vertical="top" wrapText="1"/>
    </xf>
    <xf numFmtId="0" fontId="18" fillId="0" borderId="0" xfId="2" applyFont="1" applyBorder="1" applyAlignment="1">
      <alignment vertical="top" wrapText="1"/>
    </xf>
    <xf numFmtId="0" fontId="0" fillId="0" borderId="0" xfId="0"/>
    <xf numFmtId="0" fontId="11" fillId="0" borderId="0" xfId="0" applyFont="1" applyBorder="1" applyAlignment="1">
      <alignment vertical="top" wrapText="1"/>
    </xf>
    <xf numFmtId="0" fontId="25" fillId="0" borderId="51" xfId="0" applyFont="1" applyBorder="1" applyAlignment="1">
      <alignment horizontal="left" vertical="top" wrapText="1"/>
    </xf>
    <xf numFmtId="168" fontId="25" fillId="0" borderId="51" xfId="0" applyNumberFormat="1" applyFont="1" applyBorder="1"/>
    <xf numFmtId="0" fontId="0" fillId="0" borderId="49" xfId="0" applyBorder="1" applyAlignment="1">
      <alignment horizontal="left" vertical="top" wrapText="1"/>
    </xf>
    <xf numFmtId="0" fontId="0" fillId="0" borderId="49" xfId="0" applyBorder="1"/>
    <xf numFmtId="168" fontId="0" fillId="0" borderId="49" xfId="0" applyNumberFormat="1" applyBorder="1"/>
    <xf numFmtId="0" fontId="26" fillId="0" borderId="49" xfId="38" applyBorder="1" applyAlignment="1" applyProtection="1">
      <alignment horizontal="left" vertical="top"/>
    </xf>
    <xf numFmtId="0" fontId="0" fillId="0" borderId="48" xfId="0" applyBorder="1" applyAlignment="1">
      <alignment horizontal="left" vertical="top" wrapText="1"/>
    </xf>
    <xf numFmtId="0" fontId="0" fillId="0" borderId="48" xfId="0" applyBorder="1"/>
    <xf numFmtId="168" fontId="0" fillId="0" borderId="48" xfId="0" applyNumberFormat="1" applyBorder="1"/>
    <xf numFmtId="0" fontId="26" fillId="0" borderId="48" xfId="38" applyBorder="1" applyAlignment="1" applyProtection="1">
      <alignment horizontal="left" vertical="top"/>
    </xf>
    <xf numFmtId="0" fontId="26" fillId="9" borderId="0" xfId="38" applyFill="1" applyAlignment="1" applyProtection="1">
      <alignment horizontal="left" vertical="top"/>
    </xf>
    <xf numFmtId="0" fontId="0" fillId="9" borderId="0" xfId="0" applyFill="1" applyAlignment="1">
      <alignment horizontal="left" vertical="top" wrapText="1"/>
    </xf>
    <xf numFmtId="0" fontId="0" fillId="9" borderId="0" xfId="0" applyFill="1"/>
    <xf numFmtId="168" fontId="0" fillId="9" borderId="0" xfId="0" applyNumberFormat="1" applyFill="1"/>
    <xf numFmtId="0" fontId="26" fillId="9" borderId="48" xfId="38" applyFill="1" applyBorder="1" applyAlignment="1" applyProtection="1">
      <alignment vertical="top"/>
    </xf>
    <xf numFmtId="0" fontId="0" fillId="9" borderId="48" xfId="0" applyFill="1" applyBorder="1" applyAlignment="1">
      <alignment horizontal="left" vertical="top" wrapText="1"/>
    </xf>
    <xf numFmtId="0" fontId="0" fillId="9" borderId="48" xfId="0" applyFill="1" applyBorder="1"/>
    <xf numFmtId="168" fontId="0" fillId="9" borderId="48" xfId="0" applyNumberFormat="1" applyFill="1" applyBorder="1"/>
    <xf numFmtId="0" fontId="26" fillId="9" borderId="49" xfId="38" applyFill="1" applyBorder="1" applyAlignment="1" applyProtection="1">
      <alignment vertical="top"/>
    </xf>
    <xf numFmtId="0" fontId="0" fillId="9" borderId="49" xfId="0" applyFill="1" applyBorder="1" applyAlignment="1">
      <alignment horizontal="left" vertical="top" wrapText="1"/>
    </xf>
    <xf numFmtId="0" fontId="0" fillId="9" borderId="49" xfId="0" applyFill="1" applyBorder="1"/>
    <xf numFmtId="168" fontId="0" fillId="9" borderId="49" xfId="0" applyNumberFormat="1" applyFill="1" applyBorder="1"/>
    <xf numFmtId="0" fontId="26" fillId="10" borderId="0" xfId="38" applyFill="1" applyAlignment="1" applyProtection="1">
      <alignment horizontal="left" vertical="top"/>
    </xf>
    <xf numFmtId="0" fontId="0" fillId="10" borderId="0" xfId="0" applyFill="1" applyAlignment="1">
      <alignment horizontal="left" vertical="top" wrapText="1"/>
    </xf>
    <xf numFmtId="0" fontId="0" fillId="10" borderId="0" xfId="0" applyFill="1"/>
    <xf numFmtId="168" fontId="0" fillId="10" borderId="0" xfId="0" applyNumberFormat="1" applyFill="1"/>
    <xf numFmtId="0" fontId="26" fillId="10" borderId="48" xfId="38" applyFill="1" applyBorder="1" applyAlignment="1" applyProtection="1">
      <alignment vertical="top"/>
    </xf>
    <xf numFmtId="0" fontId="0" fillId="10" borderId="48" xfId="0" applyFill="1" applyBorder="1" applyAlignment="1">
      <alignment horizontal="left" vertical="top" wrapText="1"/>
    </xf>
    <xf numFmtId="0" fontId="0" fillId="10" borderId="48" xfId="0" applyFill="1" applyBorder="1"/>
    <xf numFmtId="168" fontId="0" fillId="10" borderId="48" xfId="0" applyNumberFormat="1" applyFill="1" applyBorder="1"/>
    <xf numFmtId="0" fontId="26" fillId="10" borderId="49" xfId="38" applyFill="1" applyBorder="1" applyAlignment="1" applyProtection="1">
      <alignment vertical="top"/>
    </xf>
    <xf numFmtId="0" fontId="0" fillId="10" borderId="49" xfId="0" applyFill="1" applyBorder="1" applyAlignment="1">
      <alignment horizontal="left" vertical="top" wrapText="1"/>
    </xf>
    <xf numFmtId="0" fontId="0" fillId="10" borderId="49" xfId="0" applyFill="1" applyBorder="1"/>
    <xf numFmtId="168" fontId="0" fillId="10" borderId="49" xfId="0" applyNumberFormat="1" applyFill="1" applyBorder="1"/>
    <xf numFmtId="0" fontId="26" fillId="10" borderId="0" xfId="38" applyFill="1" applyAlignment="1" applyProtection="1">
      <alignment vertical="top"/>
    </xf>
    <xf numFmtId="0" fontId="26" fillId="10" borderId="48" xfId="38" applyFill="1" applyBorder="1" applyAlignment="1" applyProtection="1">
      <alignment horizontal="left" vertical="top"/>
    </xf>
    <xf numFmtId="0" fontId="26" fillId="10" borderId="49" xfId="38" applyFill="1" applyBorder="1" applyAlignment="1" applyProtection="1">
      <alignment horizontal="left" vertical="top"/>
    </xf>
    <xf numFmtId="0" fontId="26" fillId="9" borderId="48" xfId="38" applyFill="1" applyBorder="1" applyAlignment="1" applyProtection="1">
      <alignment horizontal="left" vertical="top"/>
    </xf>
    <xf numFmtId="0" fontId="26" fillId="9" borderId="49" xfId="38" applyFill="1" applyBorder="1" applyAlignment="1" applyProtection="1">
      <alignment horizontal="left" vertical="top"/>
    </xf>
    <xf numFmtId="0" fontId="0" fillId="9" borderId="0" xfId="0" applyFill="1" applyBorder="1"/>
    <xf numFmtId="0" fontId="0" fillId="9" borderId="36" xfId="0" applyFill="1" applyBorder="1"/>
    <xf numFmtId="0" fontId="0" fillId="9" borderId="30" xfId="0" applyFill="1" applyBorder="1"/>
    <xf numFmtId="0" fontId="0" fillId="10" borderId="30" xfId="0" applyFill="1" applyBorder="1"/>
    <xf numFmtId="0" fontId="0" fillId="10" borderId="0" xfId="0" applyFill="1" applyBorder="1"/>
    <xf numFmtId="0" fontId="0" fillId="10" borderId="36" xfId="0" applyFill="1" applyBorder="1"/>
    <xf numFmtId="164" fontId="0" fillId="8" borderId="0" xfId="3" applyNumberFormat="1" applyFont="1" applyFill="1"/>
    <xf numFmtId="164" fontId="3" fillId="8" borderId="0" xfId="3" applyNumberFormat="1" applyFill="1"/>
    <xf numFmtId="164" fontId="24" fillId="8" borderId="0" xfId="36" applyNumberFormat="1" applyFill="1"/>
    <xf numFmtId="0" fontId="11" fillId="0" borderId="0" xfId="0" applyFont="1" applyBorder="1" applyAlignment="1">
      <alignment vertical="top" wrapText="1"/>
    </xf>
    <xf numFmtId="164" fontId="3" fillId="0" borderId="10" xfId="36" applyNumberFormat="1" applyFont="1" applyFill="1" applyBorder="1" applyAlignment="1">
      <alignment horizontal="left" vertical="top"/>
    </xf>
    <xf numFmtId="164" fontId="3" fillId="0" borderId="13" xfId="36" applyNumberFormat="1" applyFont="1" applyFill="1" applyBorder="1" applyAlignment="1">
      <alignment horizontal="left" vertical="top"/>
    </xf>
    <xf numFmtId="0" fontId="12" fillId="2" borderId="3" xfId="0" applyFont="1" applyFill="1" applyBorder="1" applyAlignment="1">
      <alignment wrapText="1"/>
    </xf>
    <xf numFmtId="0" fontId="4" fillId="2" borderId="3" xfId="0" applyFont="1" applyFill="1" applyBorder="1"/>
    <xf numFmtId="0" fontId="12" fillId="0" borderId="11" xfId="0" applyFont="1" applyBorder="1" applyAlignment="1">
      <alignment wrapText="1"/>
    </xf>
    <xf numFmtId="0" fontId="0" fillId="0" borderId="0" xfId="0" applyFill="1"/>
    <xf numFmtId="0" fontId="11" fillId="0" borderId="0" xfId="0" applyFont="1" applyBorder="1" applyAlignment="1">
      <alignment vertical="top" wrapText="1"/>
    </xf>
    <xf numFmtId="0" fontId="33" fillId="0" borderId="0" xfId="0" applyFont="1"/>
    <xf numFmtId="0" fontId="12" fillId="0" borderId="0" xfId="0" applyFont="1" applyAlignment="1">
      <alignment horizontal="left" wrapText="1"/>
    </xf>
    <xf numFmtId="0" fontId="4" fillId="0" borderId="0" xfId="0" applyFont="1" applyAlignment="1">
      <alignment horizontal="right"/>
    </xf>
    <xf numFmtId="0" fontId="0" fillId="0" borderId="0" xfId="0" applyBorder="1" applyAlignment="1">
      <alignment horizontal="center"/>
    </xf>
    <xf numFmtId="164" fontId="2" fillId="0" borderId="0" xfId="1" applyNumberFormat="1" applyFont="1"/>
    <xf numFmtId="0" fontId="0" fillId="0" borderId="0" xfId="0" applyAlignment="1">
      <alignment horizontal="center"/>
    </xf>
    <xf numFmtId="0" fontId="4" fillId="0" borderId="0" xfId="0" applyFont="1"/>
    <xf numFmtId="0" fontId="19" fillId="0" borderId="0" xfId="0" applyFont="1" applyAlignment="1">
      <alignment horizontal="left" wrapText="1"/>
    </xf>
    <xf numFmtId="0" fontId="4" fillId="0" borderId="0" xfId="0" applyFont="1" applyAlignment="1">
      <alignment horizontal="center"/>
    </xf>
    <xf numFmtId="164" fontId="4" fillId="0" borderId="0" xfId="1" applyNumberFormat="1" applyFont="1"/>
    <xf numFmtId="164" fontId="4" fillId="0" borderId="0" xfId="1" applyNumberFormat="1" applyFont="1" applyAlignment="1">
      <alignment horizontal="center"/>
    </xf>
    <xf numFmtId="164" fontId="4" fillId="0" borderId="3" xfId="1" applyNumberFormat="1" applyFont="1" applyBorder="1"/>
    <xf numFmtId="0" fontId="7" fillId="0" borderId="1" xfId="0" applyFont="1" applyBorder="1" applyAlignment="1">
      <alignment horizontal="center" wrapText="1"/>
    </xf>
    <xf numFmtId="0" fontId="7" fillId="0" borderId="1" xfId="0" applyFont="1" applyBorder="1" applyAlignment="1">
      <alignment horizontal="center"/>
    </xf>
    <xf numFmtId="164" fontId="7" fillId="0" borderId="1" xfId="1" applyNumberFormat="1" applyFont="1" applyBorder="1" applyAlignment="1">
      <alignment horizontal="center"/>
    </xf>
    <xf numFmtId="164" fontId="8" fillId="0" borderId="1" xfId="1" applyNumberFormat="1" applyFont="1" applyBorder="1" applyAlignment="1">
      <alignment horizontal="center"/>
    </xf>
    <xf numFmtId="164" fontId="9" fillId="0" borderId="1" xfId="1" applyNumberFormat="1"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xf>
    <xf numFmtId="164" fontId="7" fillId="0" borderId="2" xfId="1" applyNumberFormat="1" applyFont="1" applyBorder="1" applyAlignment="1">
      <alignment horizontal="center"/>
    </xf>
    <xf numFmtId="164" fontId="8" fillId="0" borderId="2" xfId="1" applyNumberFormat="1" applyFont="1" applyBorder="1" applyAlignment="1">
      <alignment horizontal="center" wrapText="1"/>
    </xf>
    <xf numFmtId="164" fontId="9" fillId="0" borderId="2" xfId="1" applyNumberFormat="1" applyFont="1" applyBorder="1" applyAlignment="1">
      <alignment horizontal="center" wrapText="1"/>
    </xf>
    <xf numFmtId="0" fontId="9" fillId="2" borderId="1" xfId="0" applyFont="1" applyFill="1" applyBorder="1" applyAlignment="1">
      <alignment horizontal="left" wrapText="1"/>
    </xf>
    <xf numFmtId="0" fontId="7" fillId="0" borderId="5" xfId="0" applyFont="1" applyBorder="1" applyAlignment="1">
      <alignment horizontal="center"/>
    </xf>
    <xf numFmtId="164" fontId="7" fillId="0" borderId="6" xfId="1" applyNumberFormat="1" applyFont="1" applyBorder="1" applyAlignment="1">
      <alignment horizontal="center"/>
    </xf>
    <xf numFmtId="164" fontId="10" fillId="0" borderId="6" xfId="1" applyNumberFormat="1" applyFont="1" applyBorder="1" applyAlignment="1">
      <alignment horizontal="center"/>
    </xf>
    <xf numFmtId="164" fontId="7" fillId="0" borderId="7" xfId="1" applyNumberFormat="1" applyFont="1" applyBorder="1" applyAlignment="1">
      <alignment horizontal="center"/>
    </xf>
    <xf numFmtId="0" fontId="12" fillId="0" borderId="1" xfId="0" applyFont="1" applyBorder="1" applyAlignment="1">
      <alignment horizontal="left" wrapText="1"/>
    </xf>
    <xf numFmtId="0" fontId="3" fillId="0" borderId="8" xfId="0" applyFont="1" applyBorder="1" applyAlignment="1"/>
    <xf numFmtId="164" fontId="3" fillId="0" borderId="26" xfId="1" applyNumberFormat="1" applyFont="1" applyBorder="1" applyAlignment="1">
      <alignment horizontal="center"/>
    </xf>
    <xf numFmtId="164" fontId="3" fillId="0" borderId="10" xfId="1" applyNumberFormat="1" applyFont="1" applyBorder="1" applyAlignment="1"/>
    <xf numFmtId="164" fontId="11" fillId="0" borderId="10" xfId="1" applyNumberFormat="1" applyFont="1" applyBorder="1" applyAlignment="1"/>
    <xf numFmtId="164" fontId="2" fillId="0" borderId="10" xfId="1" applyNumberFormat="1" applyFont="1" applyBorder="1"/>
    <xf numFmtId="164" fontId="2" fillId="0" borderId="27" xfId="1" applyNumberFormat="1" applyFont="1" applyBorder="1"/>
    <xf numFmtId="0" fontId="3" fillId="0" borderId="0" xfId="0" applyFont="1" applyAlignment="1"/>
    <xf numFmtId="0" fontId="12" fillId="0" borderId="11" xfId="0" applyFont="1" applyBorder="1" applyAlignment="1">
      <alignment horizontal="left" wrapText="1"/>
    </xf>
    <xf numFmtId="0" fontId="3" fillId="0" borderId="11" xfId="0" applyFont="1" applyFill="1" applyBorder="1" applyAlignment="1"/>
    <xf numFmtId="164" fontId="2" fillId="0" borderId="12" xfId="1" applyNumberFormat="1" applyFont="1" applyFill="1" applyBorder="1" applyAlignment="1">
      <alignment horizontal="center"/>
    </xf>
    <xf numFmtId="164" fontId="3" fillId="0" borderId="14" xfId="1" applyNumberFormat="1" applyFont="1" applyFill="1" applyBorder="1" applyAlignment="1"/>
    <xf numFmtId="164" fontId="11" fillId="0" borderId="14" xfId="1" applyNumberFormat="1" applyFont="1" applyFill="1" applyBorder="1" applyAlignment="1"/>
    <xf numFmtId="165" fontId="2" fillId="0" borderId="13" xfId="1" applyNumberFormat="1" applyFont="1" applyFill="1" applyBorder="1"/>
    <xf numFmtId="164" fontId="2" fillId="0" borderId="15" xfId="1" applyNumberFormat="1" applyFont="1" applyFill="1" applyBorder="1"/>
    <xf numFmtId="0" fontId="3" fillId="0" borderId="0" xfId="0" applyFont="1" applyFill="1" applyAlignment="1"/>
    <xf numFmtId="43" fontId="0" fillId="0" borderId="0" xfId="0" applyNumberFormat="1" applyFill="1"/>
    <xf numFmtId="0" fontId="7" fillId="0" borderId="0" xfId="0" applyFont="1" applyFill="1" applyAlignment="1">
      <alignment horizontal="center"/>
    </xf>
    <xf numFmtId="43" fontId="3" fillId="0" borderId="0" xfId="40" applyFont="1" applyFill="1" applyAlignment="1"/>
    <xf numFmtId="0" fontId="3" fillId="0" borderId="11" xfId="0" applyFont="1" applyBorder="1" applyAlignment="1"/>
    <xf numFmtId="164" fontId="2" fillId="0" borderId="12" xfId="1" applyNumberFormat="1" applyFont="1" applyBorder="1" applyAlignment="1">
      <alignment horizontal="center"/>
    </xf>
    <xf numFmtId="164" fontId="3" fillId="0" borderId="14" xfId="1" applyNumberFormat="1" applyFont="1" applyBorder="1" applyAlignment="1"/>
    <xf numFmtId="164" fontId="11" fillId="0" borderId="14" xfId="1" applyNumberFormat="1" applyFont="1" applyBorder="1" applyAlignment="1"/>
    <xf numFmtId="165" fontId="2" fillId="0" borderId="13" xfId="1" applyNumberFormat="1" applyFont="1" applyBorder="1"/>
    <xf numFmtId="164" fontId="2" fillId="0" borderId="15" xfId="1" applyNumberFormat="1" applyFont="1" applyBorder="1"/>
    <xf numFmtId="43" fontId="0" fillId="0" borderId="0" xfId="0" applyNumberFormat="1"/>
    <xf numFmtId="0" fontId="0" fillId="0" borderId="11" xfId="0" applyBorder="1"/>
    <xf numFmtId="164" fontId="2" fillId="0" borderId="13" xfId="1" applyNumberFormat="1" applyFont="1" applyBorder="1"/>
    <xf numFmtId="164" fontId="11" fillId="0" borderId="13" xfId="1" applyNumberFormat="1" applyFont="1" applyBorder="1"/>
    <xf numFmtId="0" fontId="12" fillId="0" borderId="2" xfId="0" applyFont="1" applyBorder="1" applyAlignment="1">
      <alignment horizontal="left" wrapText="1"/>
    </xf>
    <xf numFmtId="0" fontId="0" fillId="0" borderId="4" xfId="0" applyBorder="1"/>
    <xf numFmtId="0" fontId="0" fillId="0" borderId="45" xfId="0" applyBorder="1" applyAlignment="1">
      <alignment horizontal="center"/>
    </xf>
    <xf numFmtId="164" fontId="2" fillId="0" borderId="18" xfId="1" applyNumberFormat="1" applyFont="1" applyBorder="1"/>
    <xf numFmtId="164" fontId="11" fillId="0" borderId="18" xfId="1" applyNumberFormat="1" applyFont="1" applyBorder="1"/>
    <xf numFmtId="164" fontId="2" fillId="0" borderId="46" xfId="1" applyNumberFormat="1" applyFont="1" applyBorder="1"/>
    <xf numFmtId="0" fontId="12" fillId="0" borderId="3" xfId="0" applyFont="1" applyBorder="1" applyAlignment="1">
      <alignment horizontal="left" wrapText="1"/>
    </xf>
    <xf numFmtId="0" fontId="4" fillId="0" borderId="3" xfId="0" applyFont="1" applyBorder="1" applyAlignment="1">
      <alignment horizontal="right"/>
    </xf>
    <xf numFmtId="0" fontId="0" fillId="0" borderId="20" xfId="0" applyBorder="1" applyAlignment="1">
      <alignment horizontal="center"/>
    </xf>
    <xf numFmtId="164" fontId="2" fillId="0" borderId="21" xfId="1" applyNumberFormat="1" applyFont="1" applyBorder="1"/>
    <xf numFmtId="164" fontId="11" fillId="0" borderId="21" xfId="1" applyNumberFormat="1" applyFont="1" applyBorder="1"/>
    <xf numFmtId="164" fontId="4" fillId="0" borderId="22" xfId="1" applyNumberFormat="1" applyFont="1" applyBorder="1" applyAlignment="1">
      <alignment horizontal="right"/>
    </xf>
    <xf numFmtId="0" fontId="0" fillId="0" borderId="16" xfId="0" applyBorder="1" applyAlignment="1">
      <alignment horizontal="center"/>
    </xf>
    <xf numFmtId="164" fontId="2" fillId="0" borderId="17" xfId="1" applyNumberFormat="1" applyFont="1" applyBorder="1"/>
    <xf numFmtId="164" fontId="11" fillId="0" borderId="17" xfId="1" applyNumberFormat="1" applyFont="1" applyBorder="1"/>
    <xf numFmtId="164" fontId="2" fillId="0" borderId="19" xfId="1" applyNumberFormat="1" applyFont="1" applyBorder="1"/>
    <xf numFmtId="0" fontId="12" fillId="2" borderId="3" xfId="0" applyFont="1" applyFill="1" applyBorder="1" applyAlignment="1">
      <alignment horizontal="left" wrapText="1"/>
    </xf>
    <xf numFmtId="0" fontId="12" fillId="0" borderId="1" xfId="0" applyFont="1" applyFill="1" applyBorder="1" applyAlignment="1">
      <alignment horizontal="left" wrapText="1"/>
    </xf>
    <xf numFmtId="0" fontId="0" fillId="0" borderId="4" xfId="0" applyFill="1" applyBorder="1"/>
    <xf numFmtId="0" fontId="0" fillId="0" borderId="26" xfId="0" applyFill="1" applyBorder="1" applyAlignment="1">
      <alignment horizontal="center"/>
    </xf>
    <xf numFmtId="164" fontId="2" fillId="0" borderId="10" xfId="1" applyNumberFormat="1" applyFont="1" applyFill="1" applyBorder="1"/>
    <xf numFmtId="164" fontId="11" fillId="0" borderId="10" xfId="1" applyNumberFormat="1" applyFont="1" applyFill="1" applyBorder="1"/>
    <xf numFmtId="164" fontId="2" fillId="0" borderId="27" xfId="1" applyNumberFormat="1" applyFont="1" applyFill="1" applyBorder="1"/>
    <xf numFmtId="0" fontId="12" fillId="0" borderId="11" xfId="0" applyFont="1" applyFill="1" applyBorder="1" applyAlignment="1">
      <alignment horizontal="left" wrapText="1"/>
    </xf>
    <xf numFmtId="0" fontId="0" fillId="0" borderId="11" xfId="0" applyFill="1" applyBorder="1"/>
    <xf numFmtId="0" fontId="0" fillId="0" borderId="12" xfId="0" applyFill="1" applyBorder="1" applyAlignment="1">
      <alignment horizontal="center"/>
    </xf>
    <xf numFmtId="164" fontId="2" fillId="0" borderId="13" xfId="1" applyNumberFormat="1" applyFont="1" applyFill="1" applyBorder="1"/>
    <xf numFmtId="164" fontId="11" fillId="0" borderId="13" xfId="1" applyNumberFormat="1" applyFont="1" applyFill="1" applyBorder="1"/>
    <xf numFmtId="0" fontId="0" fillId="0" borderId="12" xfId="0" applyBorder="1" applyAlignment="1">
      <alignment horizontal="center"/>
    </xf>
    <xf numFmtId="0" fontId="0" fillId="0" borderId="39" xfId="0" applyBorder="1" applyAlignment="1">
      <alignment horizontal="center"/>
    </xf>
    <xf numFmtId="164" fontId="2" fillId="0" borderId="23" xfId="1" applyNumberFormat="1" applyFont="1" applyBorder="1"/>
    <xf numFmtId="164" fontId="11" fillId="0" borderId="23" xfId="1" applyNumberFormat="1" applyFont="1" applyBorder="1"/>
    <xf numFmtId="164" fontId="2" fillId="0" borderId="40" xfId="1" applyNumberFormat="1" applyFont="1" applyBorder="1"/>
    <xf numFmtId="0" fontId="3" fillId="0" borderId="11" xfId="0" applyFont="1" applyBorder="1" applyAlignment="1">
      <alignment horizontal="left" vertical="top" wrapText="1"/>
    </xf>
    <xf numFmtId="0" fontId="1" fillId="0" borderId="26" xfId="0" applyFont="1" applyBorder="1" applyAlignment="1">
      <alignment horizontal="left" vertical="top"/>
    </xf>
    <xf numFmtId="164" fontId="1" fillId="0" borderId="10" xfId="1" applyNumberFormat="1" applyFont="1" applyBorder="1" applyAlignment="1">
      <alignment horizontal="left" vertical="top"/>
    </xf>
    <xf numFmtId="164" fontId="11" fillId="0" borderId="10" xfId="1" applyNumberFormat="1" applyFont="1" applyBorder="1" applyAlignment="1">
      <alignment horizontal="left" vertical="top"/>
    </xf>
    <xf numFmtId="165" fontId="1" fillId="0" borderId="10" xfId="1" applyNumberFormat="1" applyFont="1" applyFill="1" applyBorder="1" applyAlignment="1">
      <alignment horizontal="left" vertical="top"/>
    </xf>
    <xf numFmtId="164" fontId="1" fillId="0" borderId="27" xfId="1" applyNumberFormat="1" applyFont="1" applyFill="1" applyBorder="1" applyAlignment="1">
      <alignment horizontal="left" vertical="top"/>
    </xf>
    <xf numFmtId="0" fontId="1" fillId="0" borderId="12" xfId="0" applyFont="1" applyBorder="1" applyAlignment="1">
      <alignment horizontal="left" vertical="top"/>
    </xf>
    <xf numFmtId="164" fontId="1" fillId="0" borderId="13" xfId="1" applyNumberFormat="1" applyFont="1" applyBorder="1" applyAlignment="1">
      <alignment horizontal="left" vertical="top"/>
    </xf>
    <xf numFmtId="164" fontId="11" fillId="0" borderId="13" xfId="1" applyNumberFormat="1" applyFont="1" applyBorder="1" applyAlignment="1">
      <alignment horizontal="left" vertical="top"/>
    </xf>
    <xf numFmtId="165" fontId="1" fillId="0" borderId="13" xfId="1" applyNumberFormat="1" applyFont="1" applyFill="1" applyBorder="1" applyAlignment="1">
      <alignment horizontal="left" vertical="top"/>
    </xf>
    <xf numFmtId="164" fontId="1" fillId="0" borderId="15" xfId="1" applyNumberFormat="1" applyFont="1" applyFill="1" applyBorder="1" applyAlignment="1">
      <alignment horizontal="left" vertical="top"/>
    </xf>
    <xf numFmtId="0" fontId="1" fillId="0" borderId="43" xfId="0" applyFont="1" applyBorder="1" applyAlignment="1">
      <alignment horizontal="left" vertical="top"/>
    </xf>
    <xf numFmtId="164" fontId="1" fillId="0" borderId="14" xfId="1" applyNumberFormat="1" applyFont="1" applyBorder="1" applyAlignment="1">
      <alignment horizontal="left" vertical="top"/>
    </xf>
    <xf numFmtId="164" fontId="11" fillId="0" borderId="14" xfId="1" applyNumberFormat="1" applyFont="1" applyBorder="1" applyAlignment="1">
      <alignment horizontal="left" vertical="top"/>
    </xf>
    <xf numFmtId="0" fontId="3" fillId="0" borderId="11" xfId="0" applyFont="1" applyFill="1" applyBorder="1" applyAlignment="1">
      <alignment horizontal="left" vertical="top" wrapText="1"/>
    </xf>
    <xf numFmtId="0" fontId="1" fillId="0" borderId="11" xfId="0" applyNumberFormat="1" applyFont="1" applyBorder="1" applyAlignment="1">
      <alignment horizontal="left" vertical="top" wrapText="1"/>
    </xf>
    <xf numFmtId="0" fontId="0" fillId="0" borderId="25" xfId="0" applyBorder="1"/>
    <xf numFmtId="0" fontId="0" fillId="0" borderId="25" xfId="0" applyBorder="1" applyAlignment="1">
      <alignment horizontal="center"/>
    </xf>
    <xf numFmtId="164" fontId="2" fillId="0" borderId="25" xfId="1" applyNumberFormat="1" applyFont="1" applyBorder="1"/>
    <xf numFmtId="164" fontId="2" fillId="0" borderId="0" xfId="1" applyNumberFormat="1" applyFont="1" applyBorder="1"/>
    <xf numFmtId="0" fontId="4" fillId="0" borderId="0" xfId="0" applyFont="1" applyBorder="1" applyAlignment="1">
      <alignment horizontal="right"/>
    </xf>
    <xf numFmtId="164" fontId="4" fillId="0" borderId="0" xfId="1" applyNumberFormat="1" applyFont="1" applyBorder="1" applyAlignment="1">
      <alignment horizontal="right"/>
    </xf>
    <xf numFmtId="0" fontId="12" fillId="0" borderId="0" xfId="0" applyFont="1" applyBorder="1" applyAlignment="1">
      <alignment horizontal="left" wrapText="1"/>
    </xf>
    <xf numFmtId="164" fontId="3" fillId="0" borderId="0" xfId="1" applyNumberFormat="1" applyFont="1"/>
    <xf numFmtId="0" fontId="7" fillId="0" borderId="4" xfId="0" applyFont="1" applyBorder="1" applyAlignment="1">
      <alignment horizontal="center" wrapText="1"/>
    </xf>
    <xf numFmtId="0" fontId="7" fillId="2" borderId="3" xfId="0" applyFont="1" applyFill="1" applyBorder="1" applyAlignment="1">
      <alignment horizontal="center"/>
    </xf>
    <xf numFmtId="0" fontId="3" fillId="0" borderId="1" xfId="0" applyFont="1" applyBorder="1" applyAlignment="1"/>
    <xf numFmtId="164" fontId="3" fillId="0" borderId="10" xfId="1" applyNumberFormat="1" applyFont="1" applyBorder="1"/>
    <xf numFmtId="164" fontId="3" fillId="0" borderId="27" xfId="1" applyNumberFormat="1" applyFont="1" applyBorder="1"/>
    <xf numFmtId="164" fontId="3" fillId="0" borderId="12" xfId="1" applyNumberFormat="1" applyFont="1" applyFill="1" applyBorder="1" applyAlignment="1">
      <alignment horizontal="center"/>
    </xf>
    <xf numFmtId="165" fontId="3" fillId="0" borderId="13" xfId="1" applyNumberFormat="1" applyFont="1" applyFill="1" applyBorder="1"/>
    <xf numFmtId="164" fontId="3" fillId="0" borderId="15" xfId="1" applyNumberFormat="1" applyFont="1" applyFill="1" applyBorder="1"/>
    <xf numFmtId="164" fontId="3" fillId="0" borderId="12" xfId="1" applyNumberFormat="1" applyFont="1" applyBorder="1" applyAlignment="1">
      <alignment horizontal="center"/>
    </xf>
    <xf numFmtId="165" fontId="3" fillId="0" borderId="13" xfId="1" applyNumberFormat="1" applyFont="1" applyBorder="1"/>
    <xf numFmtId="164" fontId="3" fillId="0" borderId="15" xfId="1" applyNumberFormat="1" applyFont="1" applyBorder="1"/>
    <xf numFmtId="164" fontId="3" fillId="0" borderId="13" xfId="1" applyNumberFormat="1" applyFont="1" applyBorder="1"/>
    <xf numFmtId="0" fontId="0" fillId="0" borderId="2" xfId="0" applyBorder="1"/>
    <xf numFmtId="164" fontId="3" fillId="0" borderId="18" xfId="1" applyNumberFormat="1" applyFont="1" applyBorder="1"/>
    <xf numFmtId="164" fontId="3" fillId="0" borderId="46" xfId="1" applyNumberFormat="1" applyFont="1" applyBorder="1"/>
    <xf numFmtId="0" fontId="0" fillId="0" borderId="3" xfId="0" applyBorder="1"/>
    <xf numFmtId="164" fontId="3" fillId="0" borderId="21" xfId="1" applyNumberFormat="1" applyFont="1" applyBorder="1"/>
    <xf numFmtId="164" fontId="3" fillId="0" borderId="17" xfId="1" applyNumberFormat="1" applyFont="1" applyBorder="1"/>
    <xf numFmtId="164" fontId="3" fillId="0" borderId="19" xfId="1" applyNumberFormat="1" applyFont="1" applyBorder="1"/>
    <xf numFmtId="0" fontId="0" fillId="2" borderId="3" xfId="0" applyFill="1" applyBorder="1"/>
    <xf numFmtId="0" fontId="0" fillId="0" borderId="1" xfId="0" applyFill="1" applyBorder="1"/>
    <xf numFmtId="164" fontId="3" fillId="0" borderId="10" xfId="1" applyNumberFormat="1" applyFont="1" applyFill="1" applyBorder="1"/>
    <xf numFmtId="164" fontId="3" fillId="0" borderId="27" xfId="1" applyNumberFormat="1" applyFont="1" applyFill="1" applyBorder="1"/>
    <xf numFmtId="164" fontId="3" fillId="0" borderId="13" xfId="1" applyNumberFormat="1" applyFont="1" applyFill="1" applyBorder="1"/>
    <xf numFmtId="164" fontId="3" fillId="0" borderId="23" xfId="1" applyNumberFormat="1" applyFont="1" applyBorder="1"/>
    <xf numFmtId="164" fontId="3" fillId="0" borderId="40" xfId="1" applyNumberFormat="1" applyFont="1" applyBorder="1"/>
    <xf numFmtId="164" fontId="3" fillId="0" borderId="10" xfId="1" applyNumberFormat="1" applyFont="1" applyBorder="1" applyAlignment="1">
      <alignment horizontal="left" vertical="top"/>
    </xf>
    <xf numFmtId="164" fontId="17" fillId="0" borderId="10" xfId="1" applyNumberFormat="1" applyFont="1" applyBorder="1" applyAlignment="1">
      <alignment horizontal="left" vertical="top"/>
    </xf>
    <xf numFmtId="165" fontId="3" fillId="0" borderId="10" xfId="1" applyNumberFormat="1" applyFont="1" applyFill="1" applyBorder="1" applyAlignment="1">
      <alignment horizontal="left" vertical="top"/>
    </xf>
    <xf numFmtId="164" fontId="3" fillId="0" borderId="27" xfId="1" applyNumberFormat="1" applyFont="1" applyFill="1" applyBorder="1" applyAlignment="1">
      <alignment horizontal="left" vertical="top"/>
    </xf>
    <xf numFmtId="164" fontId="3" fillId="0" borderId="13" xfId="1" applyNumberFormat="1" applyFont="1" applyBorder="1" applyAlignment="1">
      <alignment horizontal="left" vertical="top"/>
    </xf>
    <xf numFmtId="164" fontId="17" fillId="0" borderId="13" xfId="1" applyNumberFormat="1" applyFont="1" applyBorder="1" applyAlignment="1">
      <alignment horizontal="left" vertical="top"/>
    </xf>
    <xf numFmtId="165" fontId="3" fillId="0" borderId="13" xfId="1" applyNumberFormat="1" applyFont="1" applyFill="1" applyBorder="1" applyAlignment="1">
      <alignment horizontal="left" vertical="top"/>
    </xf>
    <xf numFmtId="164" fontId="3" fillId="0" borderId="15" xfId="1" applyNumberFormat="1" applyFont="1" applyFill="1" applyBorder="1" applyAlignment="1">
      <alignment horizontal="left" vertical="top"/>
    </xf>
    <xf numFmtId="0" fontId="3" fillId="0" borderId="11" xfId="0" applyFont="1" applyBorder="1" applyAlignment="1">
      <alignment wrapText="1"/>
    </xf>
    <xf numFmtId="164" fontId="3" fillId="0" borderId="25" xfId="1" applyNumberFormat="1" applyFont="1" applyBorder="1"/>
    <xf numFmtId="164" fontId="3" fillId="0" borderId="0" xfId="1" applyNumberFormat="1" applyFont="1" applyBorder="1"/>
    <xf numFmtId="0" fontId="1" fillId="0" borderId="11" xfId="0" applyFont="1" applyBorder="1" applyAlignment="1">
      <alignment horizontal="left" vertical="top" wrapText="1"/>
    </xf>
    <xf numFmtId="164" fontId="3" fillId="0" borderId="14" xfId="1" applyNumberFormat="1" applyFont="1" applyBorder="1" applyAlignment="1">
      <alignment horizontal="left" vertical="top"/>
    </xf>
    <xf numFmtId="0" fontId="35" fillId="0" borderId="0" xfId="0" applyFont="1"/>
    <xf numFmtId="0" fontId="4" fillId="0" borderId="0" xfId="0" applyFont="1" applyAlignment="1">
      <alignment wrapText="1"/>
    </xf>
    <xf numFmtId="0" fontId="7" fillId="2" borderId="3" xfId="0" applyFont="1" applyFill="1" applyBorder="1" applyAlignment="1">
      <alignment horizontal="center" wrapText="1"/>
    </xf>
    <xf numFmtId="0" fontId="3" fillId="0" borderId="1" xfId="0" applyFont="1" applyBorder="1" applyAlignment="1">
      <alignment wrapText="1"/>
    </xf>
    <xf numFmtId="0" fontId="3" fillId="0" borderId="11" xfId="0" applyFont="1" applyFill="1" applyBorder="1" applyAlignment="1">
      <alignment wrapText="1"/>
    </xf>
    <xf numFmtId="0" fontId="0" fillId="0" borderId="1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2" borderId="3" xfId="0" applyFill="1" applyBorder="1" applyAlignment="1">
      <alignment wrapText="1"/>
    </xf>
    <xf numFmtId="0" fontId="0" fillId="0" borderId="1" xfId="0" applyFill="1" applyBorder="1" applyAlignment="1">
      <alignment wrapText="1"/>
    </xf>
    <xf numFmtId="0" fontId="0" fillId="0" borderId="11" xfId="0" applyFill="1" applyBorder="1" applyAlignment="1">
      <alignment wrapText="1"/>
    </xf>
    <xf numFmtId="0" fontId="0" fillId="0" borderId="43" xfId="0" applyFill="1" applyBorder="1" applyAlignment="1">
      <alignment horizontal="center"/>
    </xf>
    <xf numFmtId="164" fontId="3" fillId="0" borderId="14" xfId="1" applyNumberFormat="1" applyFont="1" applyFill="1" applyBorder="1"/>
    <xf numFmtId="0" fontId="0" fillId="0" borderId="41" xfId="0" applyBorder="1" applyAlignment="1">
      <alignment horizontal="center"/>
    </xf>
    <xf numFmtId="164" fontId="3" fillId="0" borderId="24" xfId="1" applyNumberFormat="1" applyFont="1" applyBorder="1"/>
    <xf numFmtId="164" fontId="3" fillId="0" borderId="42" xfId="1" applyNumberFormat="1" applyFont="1" applyBorder="1"/>
    <xf numFmtId="165" fontId="3" fillId="0" borderId="14" xfId="1" applyNumberFormat="1" applyFont="1" applyFill="1" applyBorder="1" applyAlignment="1">
      <alignment horizontal="left" vertical="top"/>
    </xf>
    <xf numFmtId="164" fontId="3" fillId="0" borderId="44" xfId="1" applyNumberFormat="1" applyFont="1" applyFill="1" applyBorder="1" applyAlignment="1">
      <alignment horizontal="left" vertical="top"/>
    </xf>
    <xf numFmtId="0" fontId="9" fillId="2" borderId="3" xfId="0" applyFont="1" applyFill="1" applyBorder="1" applyAlignment="1">
      <alignment horizontal="center" wrapText="1"/>
    </xf>
    <xf numFmtId="0" fontId="12" fillId="0" borderId="1" xfId="0" applyFont="1" applyBorder="1" applyAlignment="1">
      <alignment wrapText="1"/>
    </xf>
    <xf numFmtId="164" fontId="1" fillId="0" borderId="12" xfId="1" applyNumberFormat="1" applyFont="1" applyBorder="1" applyAlignment="1">
      <alignment horizontal="left" vertical="top"/>
    </xf>
    <xf numFmtId="165" fontId="1" fillId="0" borderId="13" xfId="1" applyNumberFormat="1" applyFont="1" applyBorder="1" applyAlignment="1">
      <alignment horizontal="left" vertical="top"/>
    </xf>
    <xf numFmtId="164" fontId="1" fillId="0" borderId="15" xfId="1" applyNumberFormat="1" applyFont="1" applyBorder="1" applyAlignment="1">
      <alignment horizontal="left" vertical="top"/>
    </xf>
    <xf numFmtId="43" fontId="3" fillId="0" borderId="0" xfId="40" applyFont="1" applyAlignment="1"/>
    <xf numFmtId="0" fontId="12" fillId="0" borderId="2" xfId="0" applyFont="1" applyBorder="1" applyAlignment="1">
      <alignment wrapText="1"/>
    </xf>
    <xf numFmtId="0" fontId="12" fillId="0" borderId="3" xfId="0" applyFont="1" applyBorder="1" applyAlignment="1">
      <alignment wrapText="1"/>
    </xf>
    <xf numFmtId="0" fontId="12" fillId="2" borderId="1" xfId="0" applyFont="1" applyFill="1" applyBorder="1" applyAlignment="1">
      <alignment wrapText="1"/>
    </xf>
    <xf numFmtId="0" fontId="4" fillId="2" borderId="1" xfId="0" applyFont="1" applyFill="1" applyBorder="1"/>
    <xf numFmtId="0" fontId="12" fillId="0" borderId="54" xfId="0" applyFont="1" applyFill="1" applyBorder="1" applyAlignment="1">
      <alignment wrapText="1"/>
    </xf>
    <xf numFmtId="0" fontId="4" fillId="0" borderId="54" xfId="0" applyFont="1" applyFill="1" applyBorder="1"/>
    <xf numFmtId="0" fontId="0" fillId="0" borderId="26" xfId="0" applyBorder="1" applyAlignment="1">
      <alignment horizontal="center"/>
    </xf>
    <xf numFmtId="0" fontId="3" fillId="0" borderId="4" xfId="0" applyFont="1" applyBorder="1" applyAlignment="1">
      <alignment horizontal="left" vertical="top" wrapText="1"/>
    </xf>
    <xf numFmtId="164" fontId="1" fillId="0" borderId="44" xfId="1" applyNumberFormat="1" applyFont="1" applyBorder="1" applyAlignment="1">
      <alignment horizontal="left" vertical="top"/>
    </xf>
    <xf numFmtId="0" fontId="3" fillId="0" borderId="11" xfId="0" applyFont="1" applyBorder="1" applyAlignment="1">
      <alignment horizontal="left" vertical="top"/>
    </xf>
    <xf numFmtId="0" fontId="3" fillId="0" borderId="11" xfId="0" applyFont="1" applyBorder="1"/>
    <xf numFmtId="164" fontId="2" fillId="0" borderId="14" xfId="1" applyNumberFormat="1" applyFont="1" applyBorder="1"/>
    <xf numFmtId="164" fontId="2" fillId="0" borderId="24" xfId="1" applyNumberFormat="1" applyFont="1" applyBorder="1"/>
    <xf numFmtId="0" fontId="0" fillId="0" borderId="47" xfId="0" applyBorder="1"/>
    <xf numFmtId="165" fontId="2" fillId="0" borderId="14" xfId="1" applyNumberFormat="1" applyFont="1" applyBorder="1"/>
    <xf numFmtId="0" fontId="0" fillId="0" borderId="38" xfId="0" applyBorder="1"/>
    <xf numFmtId="0" fontId="12" fillId="0" borderId="0" xfId="0" applyFont="1" applyAlignment="1">
      <alignment wrapText="1"/>
    </xf>
    <xf numFmtId="2" fontId="0" fillId="10" borderId="0" xfId="0" applyNumberFormat="1" applyFill="1"/>
    <xf numFmtId="0" fontId="4" fillId="0" borderId="0" xfId="0" applyFont="1" applyFill="1" applyAlignment="1">
      <alignment horizontal="center"/>
    </xf>
    <xf numFmtId="0" fontId="0" fillId="0" borderId="0" xfId="0" applyFill="1"/>
    <xf numFmtId="0" fontId="7" fillId="5" borderId="0" xfId="0" applyFont="1" applyFill="1" applyAlignment="1">
      <alignment horizontal="center"/>
    </xf>
    <xf numFmtId="0" fontId="0" fillId="0" borderId="0" xfId="0" applyFill="1" applyAlignment="1">
      <alignment wrapText="1"/>
    </xf>
    <xf numFmtId="14" fontId="0" fillId="0" borderId="0" xfId="0" applyNumberFormat="1" applyFill="1"/>
    <xf numFmtId="4" fontId="0" fillId="0" borderId="0" xfId="0" applyNumberFormat="1" applyFill="1"/>
    <xf numFmtId="0" fontId="0" fillId="0" borderId="0" xfId="0" applyFill="1" applyAlignment="1">
      <alignment vertical="center" wrapText="1"/>
    </xf>
    <xf numFmtId="0" fontId="0" fillId="0" borderId="0" xfId="0" applyFill="1" applyAlignment="1"/>
    <xf numFmtId="3" fontId="0" fillId="0" borderId="0" xfId="0" applyNumberFormat="1" applyFill="1"/>
    <xf numFmtId="9" fontId="0" fillId="0" borderId="0" xfId="0" applyNumberFormat="1" applyFill="1" applyAlignment="1">
      <alignment horizontal="center"/>
    </xf>
    <xf numFmtId="0" fontId="0" fillId="0" borderId="0" xfId="0" applyFill="1" applyAlignment="1">
      <alignment horizontal="center"/>
    </xf>
    <xf numFmtId="4" fontId="0" fillId="0" borderId="0" xfId="0" applyNumberFormat="1" applyFill="1" applyAlignment="1">
      <alignment horizontal="right"/>
    </xf>
    <xf numFmtId="3" fontId="0" fillId="0" borderId="0" xfId="0" applyNumberFormat="1" applyFill="1" applyAlignment="1">
      <alignment horizontal="right"/>
    </xf>
    <xf numFmtId="4" fontId="3" fillId="0" borderId="0" xfId="0" applyNumberFormat="1" applyFont="1" applyFill="1" applyAlignment="1">
      <alignment horizontal="right"/>
    </xf>
    <xf numFmtId="0" fontId="0" fillId="0" borderId="0" xfId="0" applyFill="1" applyAlignment="1">
      <alignment vertical="center"/>
    </xf>
    <xf numFmtId="2" fontId="0" fillId="0" borderId="0" xfId="0" applyNumberFormat="1" applyFill="1"/>
    <xf numFmtId="2" fontId="0" fillId="0" borderId="0" xfId="0" applyNumberFormat="1" applyFill="1" applyAlignment="1">
      <alignment horizontal="right"/>
    </xf>
    <xf numFmtId="9" fontId="27" fillId="0" borderId="0" xfId="39" applyFont="1" applyFill="1" applyAlignment="1">
      <alignment horizontal="center"/>
    </xf>
    <xf numFmtId="3" fontId="0" fillId="0" borderId="0" xfId="0" applyNumberFormat="1" applyFill="1" applyAlignment="1">
      <alignment horizontal="center"/>
    </xf>
    <xf numFmtId="1" fontId="0" fillId="0" borderId="0" xfId="0" quotePrefix="1" applyNumberFormat="1" applyFill="1" applyAlignment="1">
      <alignment horizontal="center"/>
    </xf>
    <xf numFmtId="0" fontId="0" fillId="0" borderId="0" xfId="0" applyFill="1" applyAlignment="1">
      <alignment horizontal="right"/>
    </xf>
    <xf numFmtId="2" fontId="3" fillId="0" borderId="0" xfId="0" applyNumberFormat="1" applyFont="1" applyFill="1" applyAlignment="1">
      <alignment horizontal="right"/>
    </xf>
    <xf numFmtId="4" fontId="4" fillId="0" borderId="0" xfId="0" applyNumberFormat="1" applyFont="1" applyFill="1" applyAlignment="1">
      <alignment horizontal="right"/>
    </xf>
    <xf numFmtId="167" fontId="27" fillId="0" borderId="0" xfId="39" applyNumberFormat="1" applyFont="1" applyFill="1" applyAlignment="1">
      <alignment horizontal="center"/>
    </xf>
    <xf numFmtId="0" fontId="4" fillId="0" borderId="0" xfId="0" applyFont="1" applyFill="1"/>
    <xf numFmtId="0" fontId="0" fillId="0" borderId="0" xfId="0" applyFill="1" applyAlignment="1">
      <alignment horizontal="left"/>
    </xf>
    <xf numFmtId="0" fontId="7" fillId="6" borderId="0" xfId="0" applyFont="1" applyFill="1" applyAlignment="1">
      <alignment horizontal="center"/>
    </xf>
    <xf numFmtId="0" fontId="7" fillId="7" borderId="0" xfId="0" applyFont="1" applyFill="1" applyAlignment="1">
      <alignment horizontal="center"/>
    </xf>
    <xf numFmtId="0" fontId="0" fillId="0" borderId="30"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25" fillId="0" borderId="30" xfId="0" quotePrefix="1" applyFont="1" applyBorder="1" applyAlignment="1">
      <alignment horizontal="center" vertical="center" wrapText="1"/>
    </xf>
    <xf numFmtId="0" fontId="25" fillId="0" borderId="0" xfId="0" applyFont="1" applyBorder="1" applyAlignment="1">
      <alignment horizontal="center" vertical="center" wrapText="1"/>
    </xf>
    <xf numFmtId="0" fontId="25" fillId="0" borderId="36" xfId="0" applyFont="1" applyBorder="1" applyAlignment="1">
      <alignment horizontal="center" vertical="center" wrapText="1"/>
    </xf>
    <xf numFmtId="16" fontId="25" fillId="0" borderId="0" xfId="0" quotePrefix="1" applyNumberFormat="1" applyFont="1" applyBorder="1" applyAlignment="1">
      <alignment horizontal="center" vertical="center" wrapText="1"/>
    </xf>
    <xf numFmtId="0" fontId="0" fillId="0" borderId="0" xfId="0" applyBorder="1" applyAlignment="1">
      <alignment vertical="top" wrapText="1"/>
    </xf>
    <xf numFmtId="0" fontId="0" fillId="0" borderId="36" xfId="0" applyBorder="1" applyAlignment="1">
      <alignment vertical="top" wrapText="1"/>
    </xf>
    <xf numFmtId="0" fontId="5" fillId="3" borderId="28" xfId="2" applyFont="1" applyFill="1" applyBorder="1" applyAlignment="1">
      <alignment horizontal="left" wrapText="1"/>
    </xf>
    <xf numFmtId="0" fontId="5" fillId="3" borderId="32" xfId="2" applyFont="1" applyFill="1" applyBorder="1" applyAlignment="1">
      <alignment horizontal="left" wrapText="1"/>
    </xf>
    <xf numFmtId="0" fontId="11" fillId="0" borderId="0" xfId="22" applyFont="1" applyBorder="1" applyAlignment="1">
      <alignment vertical="top" wrapText="1"/>
    </xf>
    <xf numFmtId="0" fontId="30" fillId="0" borderId="29" xfId="2" applyFont="1" applyBorder="1" applyAlignment="1">
      <alignment vertical="top" wrapText="1"/>
    </xf>
    <xf numFmtId="0" fontId="29" fillId="0" borderId="30" xfId="0" applyFont="1" applyBorder="1" applyAlignment="1">
      <alignment vertical="top" wrapText="1"/>
    </xf>
    <xf numFmtId="0" fontId="0" fillId="0" borderId="31" xfId="0" applyBorder="1" applyAlignment="1">
      <alignment vertical="top" wrapText="1"/>
    </xf>
    <xf numFmtId="0" fontId="29" fillId="0" borderId="33" xfId="0" applyFont="1" applyBorder="1" applyAlignment="1">
      <alignment vertical="top" wrapText="1"/>
    </xf>
    <xf numFmtId="0" fontId="29" fillId="0" borderId="0" xfId="0" applyFont="1" applyBorder="1" applyAlignment="1">
      <alignment vertical="top" wrapText="1"/>
    </xf>
    <xf numFmtId="0" fontId="0" fillId="0" borderId="34" xfId="0" applyBorder="1" applyAlignment="1">
      <alignment vertical="top" wrapText="1"/>
    </xf>
    <xf numFmtId="0" fontId="29" fillId="0" borderId="35" xfId="0" applyFont="1" applyBorder="1" applyAlignment="1">
      <alignment vertical="top" wrapText="1"/>
    </xf>
    <xf numFmtId="0" fontId="29" fillId="0" borderId="36" xfId="0" applyFont="1" applyBorder="1" applyAlignment="1">
      <alignment vertical="top" wrapText="1"/>
    </xf>
    <xf numFmtId="0" fontId="0" fillId="0" borderId="37" xfId="0" applyBorder="1" applyAlignment="1">
      <alignment vertical="top" wrapText="1"/>
    </xf>
    <xf numFmtId="0" fontId="11" fillId="0" borderId="0" xfId="0" applyFont="1" applyBorder="1" applyAlignment="1">
      <alignment vertical="top" wrapText="1"/>
    </xf>
    <xf numFmtId="0" fontId="30" fillId="0" borderId="29" xfId="19" applyFont="1" applyBorder="1" applyAlignment="1">
      <alignment horizontal="left" vertical="top" wrapText="1"/>
    </xf>
    <xf numFmtId="0" fontId="29" fillId="0" borderId="31" xfId="0" applyFont="1" applyBorder="1" applyAlignment="1">
      <alignment vertical="top" wrapText="1"/>
    </xf>
    <xf numFmtId="0" fontId="29" fillId="0" borderId="34" xfId="0" applyFont="1" applyBorder="1" applyAlignment="1">
      <alignment vertical="top" wrapText="1"/>
    </xf>
    <xf numFmtId="0" fontId="29" fillId="0" borderId="37" xfId="0" applyFont="1" applyBorder="1" applyAlignment="1">
      <alignment vertical="top" wrapText="1"/>
    </xf>
    <xf numFmtId="0" fontId="5" fillId="3" borderId="28" xfId="35" applyFont="1" applyFill="1" applyBorder="1" applyAlignment="1"/>
    <xf numFmtId="0" fontId="5" fillId="3" borderId="32" xfId="35" applyFont="1" applyFill="1" applyBorder="1" applyAlignment="1"/>
    <xf numFmtId="0" fontId="30" fillId="0" borderId="29" xfId="35" applyFont="1" applyBorder="1" applyAlignment="1">
      <alignment horizontal="left" vertical="top" wrapText="1"/>
    </xf>
    <xf numFmtId="0" fontId="5" fillId="3" borderId="28" xfId="2" applyFont="1" applyFill="1" applyBorder="1" applyAlignment="1">
      <alignment wrapText="1"/>
    </xf>
    <xf numFmtId="0" fontId="5" fillId="3" borderId="32" xfId="2" applyFont="1" applyFill="1" applyBorder="1" applyAlignment="1">
      <alignment wrapText="1"/>
    </xf>
    <xf numFmtId="0" fontId="30" fillId="0" borderId="29" xfId="2" applyFont="1" applyBorder="1" applyAlignment="1">
      <alignment horizontal="left" vertical="top" wrapText="1"/>
    </xf>
    <xf numFmtId="0" fontId="5" fillId="3" borderId="28" xfId="0" applyFont="1" applyFill="1" applyBorder="1" applyAlignment="1">
      <alignment horizontal="left" wrapText="1"/>
    </xf>
    <xf numFmtId="0" fontId="5" fillId="3" borderId="32" xfId="0" applyFont="1" applyFill="1" applyBorder="1" applyAlignment="1">
      <alignment horizontal="left" wrapText="1"/>
    </xf>
    <xf numFmtId="0" fontId="30" fillId="0" borderId="29" xfId="0" applyFont="1" applyBorder="1" applyAlignment="1">
      <alignment horizontal="left" vertical="top" wrapText="1"/>
    </xf>
    <xf numFmtId="0" fontId="34" fillId="0" borderId="30" xfId="0" applyFont="1" applyBorder="1" applyAlignment="1">
      <alignment wrapText="1"/>
    </xf>
    <xf numFmtId="0" fontId="34" fillId="0" borderId="31" xfId="0" applyFont="1" applyBorder="1" applyAlignment="1">
      <alignment wrapText="1"/>
    </xf>
    <xf numFmtId="0" fontId="34" fillId="0" borderId="33" xfId="0" applyFont="1" applyBorder="1" applyAlignment="1">
      <alignment wrapText="1"/>
    </xf>
    <xf numFmtId="0" fontId="34" fillId="0" borderId="0" xfId="0" applyFont="1" applyBorder="1" applyAlignment="1">
      <alignment wrapText="1"/>
    </xf>
    <xf numFmtId="0" fontId="34" fillId="0" borderId="34" xfId="0" applyFont="1" applyBorder="1" applyAlignment="1">
      <alignment wrapText="1"/>
    </xf>
    <xf numFmtId="0" fontId="34" fillId="0" borderId="35" xfId="0" applyFont="1" applyBorder="1" applyAlignment="1">
      <alignment wrapText="1"/>
    </xf>
    <xf numFmtId="0" fontId="34" fillId="0" borderId="36" xfId="0" applyFont="1" applyBorder="1" applyAlignment="1">
      <alignment wrapText="1"/>
    </xf>
    <xf numFmtId="0" fontId="34" fillId="0" borderId="37" xfId="0" applyFont="1" applyBorder="1" applyAlignment="1">
      <alignment wrapText="1"/>
    </xf>
    <xf numFmtId="0" fontId="5" fillId="3" borderId="28" xfId="0" applyFont="1" applyFill="1" applyBorder="1" applyAlignment="1"/>
    <xf numFmtId="0" fontId="5" fillId="3" borderId="32" xfId="0" applyFont="1" applyFill="1" applyBorder="1" applyAlignment="1"/>
    <xf numFmtId="0" fontId="29" fillId="0" borderId="30" xfId="0" applyFont="1" applyBorder="1" applyAlignment="1">
      <alignment wrapText="1"/>
    </xf>
    <xf numFmtId="0" fontId="29" fillId="0" borderId="31" xfId="0" applyFont="1" applyBorder="1" applyAlignment="1">
      <alignment wrapText="1"/>
    </xf>
    <xf numFmtId="0" fontId="29" fillId="0" borderId="33" xfId="0" applyFont="1" applyBorder="1" applyAlignment="1">
      <alignment wrapText="1"/>
    </xf>
    <xf numFmtId="0" fontId="29" fillId="0" borderId="0" xfId="0" applyFont="1" applyBorder="1" applyAlignment="1">
      <alignment wrapText="1"/>
    </xf>
    <xf numFmtId="0" fontId="29" fillId="0" borderId="34" xfId="0" applyFont="1" applyBorder="1" applyAlignment="1">
      <alignment wrapText="1"/>
    </xf>
    <xf numFmtId="0" fontId="29" fillId="0" borderId="35" xfId="0" applyFont="1" applyBorder="1" applyAlignment="1">
      <alignment wrapText="1"/>
    </xf>
    <xf numFmtId="0" fontId="29" fillId="0" borderId="36" xfId="0" applyFont="1" applyBorder="1" applyAlignment="1">
      <alignment wrapText="1"/>
    </xf>
    <xf numFmtId="0" fontId="29" fillId="0" borderId="37" xfId="0" applyFont="1" applyBorder="1" applyAlignment="1">
      <alignment wrapText="1"/>
    </xf>
  </cellXfs>
  <cellStyles count="41">
    <cellStyle name="Collegamento ipertestuale" xfId="38" builtinId="8"/>
    <cellStyle name="Euro" xfId="6"/>
    <cellStyle name="Migliaia" xfId="40" builtinId="3"/>
    <cellStyle name="Migliaia [0]" xfId="1" builtinId="6"/>
    <cellStyle name="Migliaia [0] 2" xfId="3"/>
    <cellStyle name="Migliaia [0] 2 2" xfId="5"/>
    <cellStyle name="Migliaia [0] 2 2 2" xfId="24"/>
    <cellStyle name="Migliaia [0] 2 3" xfId="16"/>
    <cellStyle name="Migliaia [0] 3" xfId="26"/>
    <cellStyle name="Migliaia [0] 4" xfId="28"/>
    <cellStyle name="Migliaia [0] 5" xfId="33"/>
    <cellStyle name="Migliaia [0] 6" xfId="36"/>
    <cellStyle name="Migliaia 2" xfId="4"/>
    <cellStyle name="Migliaia 2 2" xfId="14"/>
    <cellStyle name="Migliaia 2 2 2" xfId="25"/>
    <cellStyle name="Migliaia 2 3" xfId="17"/>
    <cellStyle name="Migliaia 3" xfId="7"/>
    <cellStyle name="Migliaia 4" xfId="8"/>
    <cellStyle name="Migliaia 4 2" xfId="20"/>
    <cellStyle name="Migliaia 5" xfId="9"/>
    <cellStyle name="Migliaia 6" xfId="10"/>
    <cellStyle name="Migliaia 6 2" xfId="21"/>
    <cellStyle name="Migliaia 7" xfId="30"/>
    <cellStyle name="Migliaia 7 2" xfId="31"/>
    <cellStyle name="Migliaia 7 3" xfId="34"/>
    <cellStyle name="Migliaia 8" xfId="37"/>
    <cellStyle name="Normale" xfId="0" builtinId="0"/>
    <cellStyle name="Normale 2" xfId="11"/>
    <cellStyle name="Normale 2 2" xfId="13"/>
    <cellStyle name="Normale 2 2 2" xfId="22"/>
    <cellStyle name="Normale 2 3" xfId="19"/>
    <cellStyle name="Normale 3" xfId="2"/>
    <cellStyle name="Normale 3 2" xfId="15"/>
    <cellStyle name="Normale 3 2 2" xfId="29"/>
    <cellStyle name="Normale 4" xfId="23"/>
    <cellStyle name="Normale 5" xfId="27"/>
    <cellStyle name="Normale 6" xfId="32"/>
    <cellStyle name="Normale 7" xfId="35"/>
    <cellStyle name="Percentuale" xfId="39" builtinId="5"/>
    <cellStyle name="Percentuale 2" xfId="12"/>
    <cellStyle name="Valuta 2" xfId="18"/>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LVSIC/TEC/Lavoro/LAGRAVINESE/IN%20LAV%20AGGIORNAMENTO%20SEGNALETICA%203%20CORSIE/151123%20BSIC000-CO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ktop\Copia%20di%20160331%20BSIC000-2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51123%20BSIC000-3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60401%20BSIC000-3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BSIC-AM004"/>
      <sheetName val="TABELLA DI CORRISPONDENZA"/>
      <sheetName val="RIEPILOG PREZZI"/>
      <sheetName val="BSIC01.a-COM"/>
      <sheetName val="BSIC02.a-COM"/>
      <sheetName val="BSIC02.b-COM"/>
      <sheetName val="BSIC03.a-COM"/>
      <sheetName val="BSIC03.b-COM"/>
      <sheetName val="BSIC03.c-COM"/>
      <sheetName val="BSIC03.d-COM"/>
      <sheetName val="BSIC04.a-COM"/>
      <sheetName val="BSIC04.b-COM"/>
      <sheetName val="BSIC04.d-COM "/>
      <sheetName val="BSIC04.e-COM "/>
      <sheetName val="BSIC05.a-COM"/>
      <sheetName val="BSIC05.b-COM"/>
      <sheetName val="BSIC05.d-COM"/>
      <sheetName val="BSIC05.e-COM"/>
      <sheetName val="BSIC08.a-COM"/>
      <sheetName val="BSIC08.b-COM"/>
      <sheetName val="BSIC08.c-COM"/>
      <sheetName val="BSIC08.d-COM"/>
      <sheetName val="BSIC08.e-COM"/>
      <sheetName val="BSIC09.a-COM"/>
      <sheetName val="BSIC09.b-COM"/>
      <sheetName val="BSIC09.d-COM"/>
      <sheetName val="BSIC09.e-COM"/>
      <sheetName val="BSIC10.a-COM"/>
      <sheetName val="BSIC10.b-COM"/>
      <sheetName val="BSIC10.d-COM"/>
      <sheetName val="BSIC10.e-COM"/>
      <sheetName val="BSIC11.a-COM"/>
      <sheetName val="BSIC11.b-COM"/>
      <sheetName val="BSIC11.d-COM"/>
      <sheetName val="BSIC11.e-COM"/>
      <sheetName val="BSIC12.a-COM"/>
      <sheetName val="BSIC12.b-COM"/>
      <sheetName val="BSIC12.d-COM"/>
      <sheetName val="BSIC12.e-COM"/>
      <sheetName val="BSIC13.a-COM"/>
      <sheetName val="BSIC14.a-COM"/>
      <sheetName val="BSIC14.b-COM"/>
      <sheetName val="BSIC14.d-COM"/>
      <sheetName val="BSIC14.e-COM"/>
    </sheetNames>
    <sheetDataSet>
      <sheetData sheetId="0"/>
      <sheetData sheetId="1"/>
      <sheetData sheetId="2"/>
      <sheetData sheetId="3"/>
      <sheetData sheetId="4"/>
      <sheetData sheetId="5"/>
      <sheetData sheetId="6">
        <row r="3">
          <cell r="H3" t="str">
            <v>Rimorchio allestito per permettere il ricovero temporaneo dei lavoratori (roulotte), contenente provvista di acqua potabile e riscaldamento, comprese le spese per il trasporto da e per il cantiere. Al giorno, compreso trasporto da e per il cantiere.</v>
          </cell>
        </row>
        <row r="48">
          <cell r="Q48">
            <v>50.232500000000002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TABELLA DI CORRISPONDENZA"/>
      <sheetName val="RIEPILOGO PREZZI"/>
      <sheetName val="BSIC01.a-2C"/>
      <sheetName val="BSIC01.b-2C"/>
      <sheetName val="BSIC01.c-2C"/>
      <sheetName val="BSIC01.d-2C"/>
      <sheetName val="BSIC01.e-2C"/>
      <sheetName val="BSIC02.a-2C"/>
      <sheetName val="BSIC02.b-2C"/>
      <sheetName val="BSIC02.c-2C"/>
      <sheetName val="BSIC02.d-2C"/>
      <sheetName val="BSIC02.e-2C"/>
      <sheetName val="BSIC03.a-2C"/>
      <sheetName val="BSIC03.b-2C"/>
      <sheetName val="BSIC03.c-2C"/>
      <sheetName val="BSIC03.d-2C"/>
      <sheetName val="BSIC03.e-2C"/>
      <sheetName val="BSIC04.a-2C"/>
      <sheetName val="BSIC04.b-2C"/>
      <sheetName val="BSIC04.c-2C"/>
      <sheetName val="BSIC04.d-2C"/>
      <sheetName val="BSIC04.e-2C"/>
      <sheetName val="BSIC05.a-2C"/>
      <sheetName val="BSIC05.b-2C"/>
      <sheetName val="BSIC05.c-2C"/>
      <sheetName val="BSIC05.d-2C"/>
      <sheetName val="BSIC05.e-2C"/>
      <sheetName val="BSIC06.a-2C"/>
      <sheetName val="BSIC06.b-2C"/>
      <sheetName val="BSIC06.c-2C"/>
      <sheetName val="BSIC06.d-2C"/>
      <sheetName val="BSIC06.e-2C "/>
      <sheetName val="BSIC07.a-2C"/>
      <sheetName val="BSIC07.b-2C"/>
      <sheetName val="BSIC07.c-2C"/>
      <sheetName val="BSIC07.d-2C"/>
      <sheetName val="BSIC07.e-2C"/>
      <sheetName val="BSIC08.a-2C"/>
      <sheetName val="BSIC08.b-2C"/>
      <sheetName val="BSIC08.c-2C"/>
      <sheetName val="BSIC08.d-2C"/>
      <sheetName val="BSIC08.e-2C"/>
      <sheetName val="BSIC10.a-2C"/>
      <sheetName val="BSIC10.b-2C"/>
      <sheetName val="BSIC10.c-2C"/>
      <sheetName val="BSIC10.d-2C"/>
      <sheetName val="BSIC10.e-2C"/>
      <sheetName val="BSIC11.a-2C"/>
      <sheetName val="BSIC11.b-2C"/>
      <sheetName val="BSIC11.c-2C"/>
      <sheetName val="BSIC11.d-2C"/>
      <sheetName val="BSIC11.e-2C"/>
    </sheetNames>
    <sheetDataSet>
      <sheetData sheetId="0" refreshError="1">
        <row r="3">
          <cell r="B3" t="str">
            <v>S.1.01.1.9.c</v>
          </cell>
          <cell r="C3" t="str">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ell>
          <cell r="D3" t="str">
            <v xml:space="preserve">cad </v>
          </cell>
        </row>
        <row r="4">
          <cell r="B4" t="str">
            <v>S.1.01.1.9.e</v>
          </cell>
          <cell r="C4" t="str">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ell>
          <cell r="D4" t="str">
            <v xml:space="preserve">cad </v>
          </cell>
        </row>
      </sheetData>
      <sheetData sheetId="1" refreshError="1">
        <row r="3">
          <cell r="B3" t="str">
            <v>SIC.04.02.001.3.a</v>
          </cell>
          <cell r="C3" t="str">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ell>
          <cell r="D3" t="str">
            <v xml:space="preserve">cad </v>
          </cell>
        </row>
        <row r="4">
          <cell r="B4" t="str">
            <v xml:space="preserve">SIC.04.02.001.3.b </v>
          </cell>
          <cell r="C4" t="str">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ell>
          <cell r="D4" t="str">
            <v xml:space="preserve">cad </v>
          </cell>
        </row>
        <row r="5">
          <cell r="B5" t="str">
            <v xml:space="preserve">SIC.04.02.005.3.a </v>
          </cell>
          <cell r="C5" t="str">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ell>
          <cell r="D5" t="str">
            <v xml:space="preserve">cad </v>
          </cell>
        </row>
        <row r="6">
          <cell r="B6" t="str">
            <v xml:space="preserve">SIC.04.02.005.3.b </v>
          </cell>
          <cell r="C6" t="str">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ell>
          <cell r="D6" t="str">
            <v xml:space="preserve">cad </v>
          </cell>
        </row>
        <row r="9">
          <cell r="B9" t="str">
            <v xml:space="preserve">SIC.04.02.010.2.a </v>
          </cell>
          <cell r="C9"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ell>
          <cell r="D9" t="str">
            <v>mq</v>
          </cell>
        </row>
        <row r="10">
          <cell r="B10" t="str">
            <v xml:space="preserve">SIC.04.02.010.2.b </v>
          </cell>
          <cell r="C10"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ell>
          <cell r="D10" t="str">
            <v>mq</v>
          </cell>
        </row>
        <row r="11">
          <cell r="B11" t="str">
            <v xml:space="preserve">SIC.04.02.010.3.a </v>
          </cell>
          <cell r="C11"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ell>
          <cell r="D11" t="str">
            <v>mq</v>
          </cell>
        </row>
        <row r="12">
          <cell r="B12" t="str">
            <v xml:space="preserve">SIC.04.02.010.3.b </v>
          </cell>
          <cell r="C12"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ell>
          <cell r="D12" t="str">
            <v>mq</v>
          </cell>
        </row>
        <row r="18">
          <cell r="B18" t="str">
            <v xml:space="preserve">SIC.04.03.005 </v>
          </cell>
          <cell r="C18" t="str">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ell>
          <cell r="D18" t="str">
            <v xml:space="preserve">cad </v>
          </cell>
        </row>
        <row r="19">
          <cell r="B19" t="str">
            <v xml:space="preserve">SIC.04.03.015 </v>
          </cell>
          <cell r="C19" t="str">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ell>
          <cell r="D19" t="str">
            <v xml:space="preserve">cad </v>
          </cell>
        </row>
        <row r="20">
          <cell r="B20" t="str">
            <v xml:space="preserve">SIC.04.04.001 </v>
          </cell>
          <cell r="C20" t="str">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ell>
          <cell r="D20" t="str">
            <v xml:space="preserve">cad </v>
          </cell>
        </row>
        <row r="21">
          <cell r="B21" t="str">
            <v>SIC.04.01.001.b</v>
          </cell>
          <cell r="D21" t="str">
            <v xml:space="preserve">m </v>
          </cell>
        </row>
        <row r="22">
          <cell r="B22" t="str">
            <v xml:space="preserve">SIC.04.01.005.a </v>
          </cell>
          <cell r="D22" t="str">
            <v xml:space="preserve">m </v>
          </cell>
        </row>
        <row r="23">
          <cell r="B23" t="str">
            <v>CE.1.05</v>
          </cell>
          <cell r="E23">
            <v>23.480270000000001</v>
          </cell>
        </row>
        <row r="24">
          <cell r="B24" t="str">
            <v>L.01.001.b</v>
          </cell>
          <cell r="C24" t="str">
            <v>NOLO DI AUTOCARRO PER LAVORO DIURNO
funzionante compreso conducente, carburante e lubrificante per prestazioni di lavoro diurno
Per ogni ora di lavoro.
DELLA PORTATA FINO DA QL 41 A 60QL</v>
          </cell>
        </row>
      </sheetData>
      <sheetData sheetId="2" refreshError="1">
        <row r="5">
          <cell r="B5" t="str">
            <v>BSIC-AM003</v>
          </cell>
          <cell r="C5" t="str">
            <v>Pannello 90x90 fondo nero - 8 fari a led diam. 200 certificato, compreso di Cavalletto verticale e batterie (durata 8 ore). Compenso giornaliero.</v>
          </cell>
          <cell r="D5" t="str">
            <v>giorno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1">
          <cell r="E41">
            <v>2</v>
          </cell>
        </row>
        <row r="44">
          <cell r="E44">
            <v>17</v>
          </cell>
        </row>
        <row r="50">
          <cell r="E50">
            <v>3</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TABELLA DI CORRISPONDENZA"/>
      <sheetName val="RIEPILOG PREZZI"/>
      <sheetName val="BSIC17.a-3C"/>
      <sheetName val="BSIC17.b-3C"/>
      <sheetName val="BSIC17.c-3C"/>
      <sheetName val="BSIC17.d-3C"/>
      <sheetName val="BSIC17.e-3C"/>
      <sheetName val="SIC006"/>
      <sheetName val="SIC007"/>
      <sheetName val="SIC008"/>
      <sheetName val="SIC009"/>
      <sheetName val="SIC010"/>
      <sheetName val="SIC011"/>
      <sheetName val="SIC012"/>
      <sheetName val="SIC013"/>
      <sheetName val="SIC014"/>
      <sheetName val="SIC015"/>
      <sheetName val="SIC016"/>
      <sheetName val="SIC017"/>
      <sheetName val="SIC018"/>
      <sheetName val="SIC019"/>
      <sheetName val="SIC020"/>
      <sheetName val="SIC051"/>
      <sheetName val="SIC052"/>
      <sheetName val="SIC053"/>
      <sheetName val="SIC054"/>
      <sheetName val="SIC055"/>
      <sheetName val="SIC056"/>
      <sheetName val="SIC057"/>
      <sheetName val="SIC061"/>
      <sheetName val="SIC062"/>
      <sheetName val="SIC076"/>
      <sheetName val="SIC077"/>
      <sheetName val="SIC078"/>
      <sheetName val="SIC079"/>
      <sheetName val="SIC080"/>
      <sheetName val="SIC081"/>
      <sheetName val="SIC082"/>
      <sheetName val="SIC083"/>
      <sheetName val="SIC084"/>
      <sheetName val="SIC085"/>
      <sheetName val="SIC086"/>
      <sheetName val="SIC087"/>
      <sheetName val="SIC088"/>
      <sheetName val="SIC089"/>
      <sheetName val="SIC090"/>
      <sheetName val="SIC091"/>
      <sheetName val="SIC092"/>
      <sheetName val="SIC108"/>
      <sheetName val="SIC114"/>
      <sheetName val="SIC115"/>
      <sheetName val="SIC116"/>
      <sheetName val="SIC117"/>
      <sheetName val="SIC118"/>
      <sheetName val="SIC119"/>
      <sheetName val="SIC120"/>
      <sheetName val="SIC121"/>
      <sheetName val="SIC122"/>
      <sheetName val="SIC135"/>
      <sheetName val="SIC136"/>
      <sheetName val="SIC137"/>
      <sheetName val="SIC138"/>
      <sheetName val="SIC139"/>
      <sheetName val="SIC140"/>
      <sheetName val="SIC141"/>
      <sheetName val="SIC142"/>
      <sheetName val="SIC143"/>
      <sheetName val="SIC144"/>
      <sheetName val="SIC145"/>
      <sheetName val="SIC146"/>
      <sheetName val="SIC147"/>
      <sheetName val="SIC148"/>
      <sheetName val="SIC149"/>
      <sheetName val="SIC150"/>
      <sheetName val="SIC151"/>
      <sheetName val="SIC152"/>
      <sheetName val="SIC153"/>
      <sheetName val="SIC154"/>
      <sheetName val="SIC155"/>
      <sheetName val="SIC156"/>
      <sheetName val="SIC157"/>
      <sheetName val="SIC158"/>
      <sheetName val="SIC182"/>
      <sheetName val="SIC183"/>
      <sheetName val="SIC184"/>
      <sheetName val="SIC185"/>
      <sheetName val="SIC186"/>
      <sheetName val="SIC187"/>
      <sheetName val="SIC188"/>
      <sheetName val="SIC189"/>
      <sheetName val="SIC190"/>
      <sheetName val="SIC191"/>
      <sheetName val="SIC192"/>
      <sheetName val="SIC193"/>
      <sheetName val="SIC194"/>
      <sheetName val="SIC195"/>
      <sheetName val="SIC196"/>
      <sheetName val="SIC200_aspi"/>
      <sheetName val="SIC201"/>
      <sheetName val="SIC203_aspi"/>
      <sheetName val="SIC204_aspi"/>
      <sheetName val="SIC216_aspi"/>
      <sheetName val="SIC219_aspi"/>
      <sheetName val="SIC220_aspi"/>
      <sheetName val="SIC300"/>
      <sheetName val="SIC301"/>
      <sheetName val="SIC302"/>
      <sheetName val="SIC303"/>
      <sheetName val="SIC304"/>
      <sheetName val="SIC305"/>
      <sheetName val="SIC306"/>
      <sheetName val="SIC307"/>
      <sheetName val="SIC308"/>
      <sheetName val="SIC309"/>
      <sheetName val="SIC310"/>
      <sheetName val="SIC311"/>
      <sheetName val="SIC312"/>
      <sheetName val="SIC313"/>
      <sheetName val="SIC314"/>
      <sheetName val="SIC315"/>
      <sheetName val="SIC316"/>
      <sheetName val="SIC317"/>
      <sheetName val="SIC318"/>
      <sheetName val="SIC319"/>
      <sheetName val="SIC320"/>
      <sheetName val="SIC321"/>
      <sheetName val="SIC322"/>
      <sheetName val="BSIC001"/>
      <sheetName val="BSIC002"/>
      <sheetName val="BSIC003"/>
      <sheetName val="BSIC004"/>
      <sheetName val="BSIC005"/>
      <sheetName val="BSIC006"/>
      <sheetName val="BSIC007"/>
      <sheetName val="BSIC008"/>
      <sheetName val="BSIC009"/>
      <sheetName val="BSIC010"/>
      <sheetName val="BSIC011"/>
      <sheetName val="BSIC012"/>
      <sheetName val="BSIC014"/>
      <sheetName val="BSIC015"/>
      <sheetName val="BSIC016"/>
      <sheetName val="BSIC017"/>
      <sheetName val="BSIC018"/>
      <sheetName val="BSIC019a"/>
      <sheetName val="BSIC019b"/>
      <sheetName val="BSIC021"/>
      <sheetName val="BSIC022"/>
      <sheetName val="BSIC023"/>
      <sheetName val="BSIC027"/>
      <sheetName val="BSIC028"/>
      <sheetName val="BSIC029"/>
      <sheetName val="BSIC030"/>
      <sheetName val="BSIC031"/>
      <sheetName val="BSIC032a"/>
      <sheetName val="BSIC032b"/>
      <sheetName val="BSIC033"/>
      <sheetName val="BSIC034a"/>
      <sheetName val="BSIC034b"/>
      <sheetName val="BSIC035"/>
    </sheetNames>
    <sheetDataSet>
      <sheetData sheetId="0" refreshError="1"/>
      <sheetData sheetId="1" refreshError="1">
        <row r="3">
          <cell r="B3" t="str">
            <v>SIC.04.02.001.3.a</v>
          </cell>
        </row>
        <row r="21">
          <cell r="C21" t="str">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ell>
        </row>
        <row r="22">
          <cell r="C22" t="str">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ell>
        </row>
        <row r="23">
          <cell r="D23" t="str">
            <v>h</v>
          </cell>
        </row>
        <row r="24">
          <cell r="D24" t="str">
            <v>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TABELLA DI CORRISPONDENZA"/>
      <sheetName val="RIEPILOG PREZZI"/>
      <sheetName val="BSIC01.a-3C "/>
      <sheetName val="BSIC01.b-3C "/>
      <sheetName val="BSIC01.c-3C "/>
      <sheetName val="BSIC01.d-3C "/>
      <sheetName val="BSIC01.e-3C"/>
      <sheetName val="BSIC02.a-3C "/>
      <sheetName val="BSIC02.b-3C "/>
      <sheetName val="BSIC02.c-3C"/>
      <sheetName val="BSIC02.d-3C"/>
      <sheetName val="BSIC02.e-3C"/>
      <sheetName val="BSIC03.a-3C "/>
      <sheetName val="BSIC03.b-3C"/>
      <sheetName val="BSIC03.c-3C "/>
      <sheetName val="BSIC03.d-3C "/>
      <sheetName val="BSIC03.e-3C"/>
      <sheetName val="BSIC04.a-3C"/>
      <sheetName val="BSIC04.b-3C "/>
      <sheetName val="BSIC04.c-3C "/>
      <sheetName val="BSIC04.d-3C"/>
      <sheetName val="BSIC04.e-3C"/>
      <sheetName val="BSIC05.a-3C "/>
      <sheetName val="BSIC05.b-3C "/>
      <sheetName val="BSIC05.c-3C "/>
      <sheetName val="BSIC05.d-3C"/>
      <sheetName val="BSIC05.e-3C"/>
      <sheetName val="BSIC06.a-3C"/>
      <sheetName val="BSIC06.b-3C "/>
      <sheetName val="BSIC06.c-3C "/>
      <sheetName val="BSIC06.d-3C"/>
      <sheetName val="BSIC06.e-3C"/>
      <sheetName val="BSIC07.a-3C "/>
      <sheetName val="BSIC07.b-3C "/>
      <sheetName val="BSIC07.c-3C "/>
      <sheetName val="BSIC07.d-3C"/>
      <sheetName val="BSIC07.e-3C"/>
      <sheetName val="BSIC17.a-3C"/>
      <sheetName val="BSIC17.b-3C"/>
      <sheetName val="BSIC17.c-3C"/>
      <sheetName val="BSIC17.d-3C"/>
      <sheetName val="BSIC17.e-3C"/>
    </sheetNames>
    <sheetDataSet>
      <sheetData sheetId="0"/>
      <sheetData sheetId="1">
        <row r="23">
          <cell r="C23" t="str">
            <v>Guardiania (turni 8 ore)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hyperlink" Target="file:///C:\Users\zaccaropp\AppData\Roaming\Microsoft\Excel\Offerte\Costi%20segnaletica%20integrativa%20e%20luminosa.xlsx" TargetMode="External"/><Relationship Id="rId2" Type="http://schemas.openxmlformats.org/officeDocument/2006/relationships/hyperlink" Target="file:///C:\Users\zaccaropp\AppData\Roaming\Microsoft\Excel\Offerte\Pannello%20su%20carrello.pdf" TargetMode="External"/><Relationship Id="rId1" Type="http://schemas.openxmlformats.org/officeDocument/2006/relationships/hyperlink" Target="file:///C:\Users\zaccaropp\AppData\Roaming\Microsoft\Excel\Offerte\Pannello%20su%20carrello.pdf" TargetMode="External"/><Relationship Id="rId4"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5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F7"/>
  <sheetViews>
    <sheetView zoomScale="70" zoomScaleNormal="70" workbookViewId="0">
      <pane ySplit="2" topLeftCell="A3" activePane="bottomLeft" state="frozen"/>
      <selection activeCell="C28" sqref="C28"/>
      <selection pane="bottomLeft" activeCell="C35" sqref="C35"/>
    </sheetView>
  </sheetViews>
  <sheetFormatPr defaultRowHeight="15" x14ac:dyDescent="0.25"/>
  <cols>
    <col min="1" max="1" width="3.7109375" style="303" customWidth="1"/>
    <col min="2" max="2" width="18.7109375" style="303" customWidth="1"/>
    <col min="3" max="3" width="100.7109375" style="316" customWidth="1"/>
    <col min="4" max="4" width="10.7109375" style="303" customWidth="1"/>
    <col min="5" max="5" width="10.7109375" style="304" customWidth="1"/>
    <col min="6" max="6" width="18.28515625" style="303" customWidth="1"/>
    <col min="7" max="16384" width="9.140625" style="303"/>
  </cols>
  <sheetData>
    <row r="1" spans="2:6" ht="15.75" thickBot="1" x14ac:dyDescent="0.3"/>
    <row r="2" spans="2:6" ht="15.75" thickBot="1" x14ac:dyDescent="0.3">
      <c r="B2" s="306" t="s">
        <v>92</v>
      </c>
      <c r="C2" s="306" t="s">
        <v>38</v>
      </c>
      <c r="D2" s="306" t="s">
        <v>4</v>
      </c>
      <c r="E2" s="307" t="s">
        <v>6</v>
      </c>
      <c r="F2" s="323" t="s">
        <v>25</v>
      </c>
    </row>
    <row r="3" spans="2:6" ht="90" x14ac:dyDescent="0.25">
      <c r="B3" s="301" t="s">
        <v>145</v>
      </c>
      <c r="C3" s="317" t="s">
        <v>147</v>
      </c>
      <c r="D3" s="301" t="s">
        <v>100</v>
      </c>
      <c r="E3" s="318">
        <v>2.16</v>
      </c>
      <c r="F3" s="324"/>
    </row>
    <row r="4" spans="2:6" ht="90" x14ac:dyDescent="0.25">
      <c r="B4" s="319" t="s">
        <v>148</v>
      </c>
      <c r="C4" s="320" t="s">
        <v>146</v>
      </c>
      <c r="D4" s="319" t="s">
        <v>100</v>
      </c>
      <c r="E4" s="321">
        <v>2.38</v>
      </c>
      <c r="F4" s="325"/>
    </row>
    <row r="5" spans="2:6" ht="45" x14ac:dyDescent="0.25">
      <c r="B5" s="319" t="s">
        <v>150</v>
      </c>
      <c r="C5" s="320" t="s">
        <v>149</v>
      </c>
      <c r="D5" s="319" t="s">
        <v>100</v>
      </c>
      <c r="E5" s="321">
        <v>0.66</v>
      </c>
      <c r="F5" s="325"/>
    </row>
    <row r="6" spans="2:6" ht="30" x14ac:dyDescent="0.25">
      <c r="B6" s="319" t="s">
        <v>152</v>
      </c>
      <c r="C6" s="320" t="s">
        <v>151</v>
      </c>
      <c r="D6" s="319" t="s">
        <v>100</v>
      </c>
      <c r="E6" s="321">
        <v>0.56999999999999995</v>
      </c>
      <c r="F6" s="325"/>
    </row>
    <row r="7" spans="2:6" ht="30" x14ac:dyDescent="0.25">
      <c r="B7" s="319" t="s">
        <v>153</v>
      </c>
      <c r="C7" s="320" t="s">
        <v>154</v>
      </c>
      <c r="D7" s="319" t="s">
        <v>100</v>
      </c>
      <c r="E7" s="321">
        <v>0.99</v>
      </c>
      <c r="F7" s="32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3"/>
  <sheetViews>
    <sheetView view="pageBreakPreview" topLeftCell="A44" zoomScale="85" zoomScaleNormal="85" zoomScaleSheetLayoutView="85" workbookViewId="0">
      <selection activeCell="C41" sqref="C41"/>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160</v>
      </c>
      <c r="C2" s="735" t="s">
        <v>163</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92.75"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13</v>
      </c>
      <c r="F43" s="368">
        <f>'ANAS 2015'!E6</f>
        <v>9.1300000000000008</v>
      </c>
      <c r="G43" s="367">
        <f>F43/4</f>
        <v>2.2825000000000002</v>
      </c>
      <c r="H43" s="369">
        <f>E43/$H$15</f>
        <v>13</v>
      </c>
      <c r="I43" s="370">
        <f>H43*G43</f>
        <v>29.672500000000003</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1.215*4</f>
        <v>4.8600000000000003</v>
      </c>
      <c r="F44" s="368">
        <f>'ANAS 2015'!E12</f>
        <v>15.59</v>
      </c>
      <c r="G44" s="367">
        <f>F44/4</f>
        <v>3.8975</v>
      </c>
      <c r="H44" s="369">
        <f>E44/$H$15</f>
        <v>4.8600000000000003</v>
      </c>
      <c r="I44" s="370">
        <f>H44*G44</f>
        <v>18.941850000000002</v>
      </c>
      <c r="K44" s="180"/>
    </row>
    <row r="45" spans="2:11" ht="191.25"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61.150850000000005</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61.150850000000005</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292"/>
      <c r="K53" s="292"/>
    </row>
  </sheetData>
  <mergeCells count="4">
    <mergeCell ref="B2:B3"/>
    <mergeCell ref="C52:K52"/>
    <mergeCell ref="C53:I53"/>
    <mergeCell ref="C2:F1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zoomScale="85" zoomScaleNormal="85" zoomScaleSheetLayoutView="85" workbookViewId="0">
      <selection activeCell="C41" sqref="C41"/>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159</v>
      </c>
      <c r="C2" s="741" t="s">
        <v>209</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180</v>
      </c>
      <c r="F41" s="380">
        <f>'ANAS 2015'!E21</f>
        <v>0.4</v>
      </c>
      <c r="G41" s="381">
        <f>E41/$G$15</f>
        <v>180</v>
      </c>
      <c r="H41" s="382">
        <f>G41*F41</f>
        <v>72</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180</v>
      </c>
      <c r="F42" s="385">
        <f>'ANAS 2015'!E22</f>
        <v>1.8</v>
      </c>
      <c r="G42" s="386">
        <f>E42/$G$15</f>
        <v>180</v>
      </c>
      <c r="H42" s="387">
        <f>G42*F42</f>
        <v>324</v>
      </c>
      <c r="J42" s="240"/>
    </row>
    <row r="43" spans="2:10" ht="13.5" thickBot="1" x14ac:dyDescent="0.25">
      <c r="B43" s="248"/>
      <c r="C43" s="249" t="s">
        <v>22</v>
      </c>
      <c r="D43" s="250"/>
      <c r="E43" s="251"/>
      <c r="F43" s="251"/>
      <c r="G43" s="252" t="s">
        <v>15</v>
      </c>
      <c r="H43" s="221">
        <f>SUM(H41:H42)</f>
        <v>396</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396</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7"/>
  <sheetViews>
    <sheetView view="pageBreakPreview" topLeftCell="A36" zoomScale="85" zoomScaleNormal="85" zoomScaleSheetLayoutView="85" workbookViewId="0">
      <selection activeCell="C41" sqref="C41"/>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161</v>
      </c>
      <c r="C2" s="744" t="s">
        <v>211</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176</v>
      </c>
      <c r="F41" s="388">
        <f>'ANAS 2015'!E18</f>
        <v>0.4</v>
      </c>
      <c r="G41" s="389">
        <f>E41/$G$15</f>
        <v>176</v>
      </c>
      <c r="H41" s="390">
        <f>G41*F41</f>
        <v>70.400000000000006</v>
      </c>
      <c r="J41" s="36"/>
    </row>
    <row r="42" spans="2:10" ht="162" customHeight="1"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18</v>
      </c>
      <c r="F42" s="393">
        <f>'ANAS 2015'!E20</f>
        <v>0.85</v>
      </c>
      <c r="G42" s="394">
        <f>E42/$G$15</f>
        <v>18</v>
      </c>
      <c r="H42" s="395">
        <f>G42*F42</f>
        <v>15.299999999999999</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23</v>
      </c>
      <c r="F43" s="392">
        <f>'ANAS 2015'!E19</f>
        <v>0.25</v>
      </c>
      <c r="G43" s="394">
        <f>E43/$G$15</f>
        <v>23</v>
      </c>
      <c r="H43" s="395">
        <f>G43*F43</f>
        <v>5.75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1</v>
      </c>
      <c r="F44" s="392">
        <f>'ANALISI DI MERCATO'!H5</f>
        <v>37.774421333333336</v>
      </c>
      <c r="G44" s="369">
        <f>E44/$G$15</f>
        <v>1</v>
      </c>
      <c r="H44" s="370">
        <f>G44*F44</f>
        <v>37.774421333333336</v>
      </c>
      <c r="J44" s="36"/>
    </row>
    <row r="45" spans="2:10" ht="13.5" thickBot="1" x14ac:dyDescent="0.25">
      <c r="B45" s="141"/>
      <c r="C45" s="47" t="s">
        <v>22</v>
      </c>
      <c r="D45" s="48"/>
      <c r="E45" s="49"/>
      <c r="F45" s="49"/>
      <c r="G45" s="51" t="s">
        <v>15</v>
      </c>
      <c r="H45" s="10">
        <f>SUM(H41:H44)</f>
        <v>129.22442133333334</v>
      </c>
    </row>
    <row r="46" spans="2:10" ht="13.5" thickBot="1" x14ac:dyDescent="0.25">
      <c r="C46" s="64"/>
      <c r="D46" s="65"/>
      <c r="E46" s="66"/>
      <c r="F46" s="66"/>
      <c r="G46" s="67"/>
      <c r="H46" s="67"/>
    </row>
    <row r="47" spans="2:10" ht="13.5" thickBot="1" x14ac:dyDescent="0.25">
      <c r="C47" s="68"/>
      <c r="D47" s="68"/>
      <c r="E47" s="68"/>
      <c r="F47" s="68" t="s">
        <v>23</v>
      </c>
      <c r="G47" s="69" t="s">
        <v>31</v>
      </c>
      <c r="H47" s="10">
        <f>H45+H38+H27</f>
        <v>129.22442133333334</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topLeftCell="A13"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162</v>
      </c>
      <c r="C2" s="744" t="s">
        <v>213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O58"/>
  <sheetViews>
    <sheetView view="pageBreakPreview" topLeftCell="A21" zoomScale="85" zoomScaleNormal="85" zoomScaleSheetLayoutView="85" zoomScalePageLayoutView="70" workbookViewId="0">
      <selection activeCell="G37" sqref="G3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179</v>
      </c>
      <c r="C2" s="725" t="s">
        <v>244</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15.7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426">
        <f>F41-G41+G41/4</f>
        <v>35.892499999999998</v>
      </c>
      <c r="I41" s="426">
        <f>E41/$I$15</f>
        <v>2</v>
      </c>
      <c r="J41" s="427">
        <f t="shared" ref="J41:J49" si="0">I41*H41</f>
        <v>71.784999999999997</v>
      </c>
      <c r="L41" s="36"/>
    </row>
    <row r="42" spans="2:12" ht="185.1"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428">
        <f>F42-G42+G42/4</f>
        <v>60.535000000000004</v>
      </c>
      <c r="I42" s="428">
        <f t="shared" ref="I42:I49" si="1">E42/$I$15</f>
        <v>0.84</v>
      </c>
      <c r="J42" s="395">
        <f t="shared" si="0"/>
        <v>50.849400000000003</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28</v>
      </c>
      <c r="F43" s="331" t="s">
        <v>20</v>
      </c>
      <c r="G43" s="331" t="s">
        <v>20</v>
      </c>
      <c r="H43" s="428">
        <f>'ANAS 2015'!E20</f>
        <v>0.85</v>
      </c>
      <c r="I43" s="428">
        <f t="shared" si="1"/>
        <v>28</v>
      </c>
      <c r="J43" s="395">
        <f t="shared" si="0"/>
        <v>23.8</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21</v>
      </c>
      <c r="F44" s="330">
        <f>'ANAS 2015'!E5</f>
        <v>43.06</v>
      </c>
      <c r="G44" s="330">
        <f>'ANAS 2015'!E6</f>
        <v>9.1300000000000008</v>
      </c>
      <c r="H44" s="428">
        <f>F44-G44+G44/4</f>
        <v>36.212499999999999</v>
      </c>
      <c r="I44" s="428">
        <f t="shared" si="1"/>
        <v>21</v>
      </c>
      <c r="J44" s="395">
        <f t="shared" si="0"/>
        <v>760.46249999999998</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1.215*6</f>
        <v>7.2900000000000009</v>
      </c>
      <c r="F45" s="330">
        <f>'ANAS 2015'!E11</f>
        <v>73.5</v>
      </c>
      <c r="G45" s="330">
        <f>'ANAS 2015'!E12</f>
        <v>15.59</v>
      </c>
      <c r="H45" s="428">
        <f>F45-G45+G45/4</f>
        <v>61.807499999999997</v>
      </c>
      <c r="I45" s="428">
        <f t="shared" si="1"/>
        <v>7.2900000000000009</v>
      </c>
      <c r="J45" s="395">
        <f t="shared" si="0"/>
        <v>450.57667500000002</v>
      </c>
      <c r="L45" s="36"/>
    </row>
    <row r="46" spans="2:12" ht="233.2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428">
        <f>F46-G46+G46/4</f>
        <v>60.535000000000004</v>
      </c>
      <c r="I46" s="428">
        <f t="shared" si="1"/>
        <v>1.26</v>
      </c>
      <c r="J46" s="395">
        <f t="shared" si="0"/>
        <v>76.274100000000004</v>
      </c>
      <c r="L46" s="36"/>
    </row>
    <row r="47" spans="2:12" ht="185.1" customHeight="1" x14ac:dyDescent="0.2">
      <c r="B47" s="350" t="str">
        <f>'ANAS 2015'!B18</f>
        <v xml:space="preserve">SIC.04.03.005 </v>
      </c>
      <c r="C47"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223</v>
      </c>
      <c r="F47" s="331" t="s">
        <v>20</v>
      </c>
      <c r="G47" s="331" t="s">
        <v>20</v>
      </c>
      <c r="H47" s="428">
        <f>'ANAS 2015'!E18</f>
        <v>0.4</v>
      </c>
      <c r="I47" s="428">
        <f t="shared" si="1"/>
        <v>223</v>
      </c>
      <c r="J47" s="395">
        <f t="shared" si="0"/>
        <v>89.2</v>
      </c>
      <c r="L47" s="36"/>
    </row>
    <row r="48" spans="2:12" ht="185.1" customHeight="1" x14ac:dyDescent="0.2">
      <c r="B48" s="349" t="str">
        <f>'ANAS 2015'!B19</f>
        <v xml:space="preserve">SIC.04.03.015 </v>
      </c>
      <c r="C48"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35</v>
      </c>
      <c r="F48" s="331" t="s">
        <v>20</v>
      </c>
      <c r="G48" s="331" t="s">
        <v>20</v>
      </c>
      <c r="H48" s="428">
        <f>'ANAS 2015'!E19</f>
        <v>0.25</v>
      </c>
      <c r="I48" s="428">
        <f t="shared" si="1"/>
        <v>35</v>
      </c>
      <c r="J48" s="395">
        <f t="shared" si="0"/>
        <v>8.75</v>
      </c>
      <c r="L48" s="36"/>
    </row>
    <row r="49" spans="2:12" ht="26.25" thickBot="1" x14ac:dyDescent="0.25">
      <c r="B49" s="350" t="str">
        <f>'ANALISI DI MERCATO'!B5</f>
        <v>BSIC-AM003</v>
      </c>
      <c r="C49" s="327" t="str">
        <f>'ANALISI DI MERCATO'!C5</f>
        <v>Pannello 90x90 fondo nero - 8 fari a led diam. 200 certificato, compreso di Cavalletto verticale e batterie (durata 8 ore). Compenso giornaliero.</v>
      </c>
      <c r="D49" s="354" t="str">
        <f>'ANALISI DI MERCATO'!D5</f>
        <v>giorno</v>
      </c>
      <c r="E49" s="392">
        <v>2</v>
      </c>
      <c r="F49" s="331" t="s">
        <v>20</v>
      </c>
      <c r="G49" s="331" t="s">
        <v>20</v>
      </c>
      <c r="H49" s="428">
        <f>'ANALISI DI MERCATO'!H5</f>
        <v>37.774421333333336</v>
      </c>
      <c r="I49" s="394">
        <f t="shared" si="1"/>
        <v>2</v>
      </c>
      <c r="J49" s="395">
        <f t="shared" si="0"/>
        <v>75.548842666666673</v>
      </c>
      <c r="L49" s="36"/>
    </row>
    <row r="50" spans="2:12" ht="15.75" thickBot="1" x14ac:dyDescent="0.3">
      <c r="B50" s="118"/>
      <c r="C50" s="47" t="s">
        <v>22</v>
      </c>
      <c r="D50" s="48"/>
      <c r="E50" s="119"/>
      <c r="F50" s="50"/>
      <c r="G50" s="50"/>
      <c r="H50" s="119"/>
      <c r="I50" s="51" t="s">
        <v>15</v>
      </c>
      <c r="J50" s="10">
        <f>SUM(J41:J49)</f>
        <v>1607.2465176666667</v>
      </c>
    </row>
    <row r="51" spans="2:12" ht="15.75" thickBot="1" x14ac:dyDescent="0.3">
      <c r="C51" s="64"/>
      <c r="D51" s="65"/>
      <c r="E51" s="131"/>
      <c r="F51" s="131"/>
      <c r="G51" s="131"/>
      <c r="H51" s="131"/>
      <c r="I51" s="132"/>
      <c r="J51" s="132"/>
    </row>
    <row r="52" spans="2:12" ht="13.5" thickBot="1" x14ac:dyDescent="0.25">
      <c r="C52" s="68"/>
      <c r="D52" s="68"/>
      <c r="E52" s="68"/>
      <c r="F52" s="68"/>
      <c r="G52" s="68"/>
      <c r="H52" s="68" t="s">
        <v>23</v>
      </c>
      <c r="I52" s="69" t="s">
        <v>24</v>
      </c>
      <c r="J52" s="10">
        <f>J50+J38+J27</f>
        <v>1607.2465176666667</v>
      </c>
      <c r="L52" s="36"/>
    </row>
    <row r="54" spans="2:12" x14ac:dyDescent="0.25">
      <c r="C54" s="133"/>
    </row>
    <row r="55" spans="2:12" ht="12.75" x14ac:dyDescent="0.2">
      <c r="B55" s="208" t="s">
        <v>25</v>
      </c>
      <c r="C55" s="209"/>
      <c r="D55" s="210"/>
      <c r="E55" s="70"/>
      <c r="F55" s="70"/>
      <c r="G55" s="70"/>
      <c r="H55" s="70"/>
      <c r="I55" s="70"/>
      <c r="J55" s="70"/>
    </row>
    <row r="56" spans="2:12" x14ac:dyDescent="0.2">
      <c r="B56" s="211" t="s">
        <v>26</v>
      </c>
      <c r="C56" s="724" t="s">
        <v>155</v>
      </c>
      <c r="D56" s="724"/>
      <c r="E56" s="724"/>
      <c r="F56" s="724"/>
      <c r="G56" s="724"/>
      <c r="H56" s="724"/>
      <c r="I56" s="724"/>
      <c r="J56" s="724"/>
    </row>
    <row r="57" spans="2:12" x14ac:dyDescent="0.2">
      <c r="B57" s="211" t="s">
        <v>27</v>
      </c>
      <c r="C57" s="724" t="s">
        <v>156</v>
      </c>
      <c r="D57" s="724"/>
      <c r="E57" s="724"/>
      <c r="F57" s="724"/>
      <c r="G57" s="724"/>
      <c r="H57" s="724"/>
      <c r="I57" s="724"/>
      <c r="J57" s="724"/>
    </row>
    <row r="58" spans="2:12" ht="30" customHeight="1" x14ac:dyDescent="0.2">
      <c r="B58" s="211" t="s">
        <v>28</v>
      </c>
      <c r="C58" s="724" t="s">
        <v>157</v>
      </c>
      <c r="D58" s="724"/>
      <c r="E58" s="724"/>
      <c r="F58" s="724"/>
      <c r="G58" s="724"/>
      <c r="H58" s="724"/>
      <c r="I58" s="724"/>
      <c r="J58" s="724"/>
    </row>
  </sheetData>
  <mergeCells count="5">
    <mergeCell ref="B2:B3"/>
    <mergeCell ref="C2:F13"/>
    <mergeCell ref="C56:J56"/>
    <mergeCell ref="C57:J57"/>
    <mergeCell ref="C58:J58"/>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53"/>
  <sheetViews>
    <sheetView view="pageBreakPreview" zoomScale="85" zoomScaleNormal="85" zoomScaleSheetLayoutView="85" workbookViewId="0">
      <selection activeCell="G37" sqref="G37"/>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180</v>
      </c>
      <c r="C2" s="735" t="s">
        <v>245</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21</v>
      </c>
      <c r="F43" s="368">
        <f>'ANAS 2015'!E6</f>
        <v>9.1300000000000008</v>
      </c>
      <c r="G43" s="367">
        <f>F43/4</f>
        <v>2.2825000000000002</v>
      </c>
      <c r="H43" s="369">
        <f>E43/$H$15</f>
        <v>21</v>
      </c>
      <c r="I43" s="370">
        <f>H43*G43</f>
        <v>47.932500000000005</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1.215*6</f>
        <v>7.2900000000000009</v>
      </c>
      <c r="F44" s="368">
        <f>'ANAS 2015'!E12</f>
        <v>15.59</v>
      </c>
      <c r="G44" s="367">
        <f>F44/4</f>
        <v>3.8975</v>
      </c>
      <c r="H44" s="369">
        <f>E44/$H$15</f>
        <v>7.2900000000000009</v>
      </c>
      <c r="I44" s="370">
        <f>H44*G44</f>
        <v>28.412775000000003</v>
      </c>
      <c r="K44" s="180"/>
    </row>
    <row r="45" spans="2:11" ht="185.1"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88.881775000000005</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88.881775000000005</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430"/>
      <c r="K53" s="430"/>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5"/>
  <sheetViews>
    <sheetView view="pageBreakPreview" zoomScale="85" zoomScaleNormal="85" zoomScaleSheetLayoutView="85" workbookViewId="0">
      <selection activeCell="G37" sqref="G37"/>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181</v>
      </c>
      <c r="C2" s="741" t="s">
        <v>251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804</v>
      </c>
      <c r="F41" s="380">
        <f>'ANAS 2015'!E21</f>
        <v>0.4</v>
      </c>
      <c r="G41" s="381">
        <f>E41/$G$15</f>
        <v>804</v>
      </c>
      <c r="H41" s="382">
        <f>G41*F41</f>
        <v>321.60000000000002</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804</v>
      </c>
      <c r="F42" s="385">
        <f>'ANAS 2015'!E22</f>
        <v>1.8</v>
      </c>
      <c r="G42" s="386">
        <f>E42/$G$15</f>
        <v>804</v>
      </c>
      <c r="H42" s="387">
        <f>G42*F42</f>
        <v>1447.2</v>
      </c>
      <c r="J42" s="240"/>
    </row>
    <row r="43" spans="2:10" ht="13.5" thickBot="1" x14ac:dyDescent="0.25">
      <c r="B43" s="248"/>
      <c r="C43" s="249" t="s">
        <v>22</v>
      </c>
      <c r="D43" s="250"/>
      <c r="E43" s="251"/>
      <c r="F43" s="251"/>
      <c r="G43" s="252" t="s">
        <v>15</v>
      </c>
      <c r="H43" s="221">
        <f>SUM(H41:H42)</f>
        <v>1768.8000000000002</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1768.8000000000002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7"/>
  <sheetViews>
    <sheetView view="pageBreakPreview" zoomScale="85" zoomScaleNormal="85" zoomScaleSheetLayoutView="85" workbookViewId="0">
      <selection activeCell="G37" sqref="G37"/>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182</v>
      </c>
      <c r="C2" s="744" t="s">
        <v>246</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223</v>
      </c>
      <c r="F41" s="388">
        <f>'ANAS 2015'!E18</f>
        <v>0.4</v>
      </c>
      <c r="G41" s="389">
        <f>E41/$G$15</f>
        <v>223</v>
      </c>
      <c r="H41" s="390">
        <f>G41*F41</f>
        <v>89.2</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28</v>
      </c>
      <c r="F42" s="393">
        <f>'ANAS 2015'!E20</f>
        <v>0.85</v>
      </c>
      <c r="G42" s="394">
        <f>E42/$G$15</f>
        <v>28</v>
      </c>
      <c r="H42" s="395">
        <f>G42*F42</f>
        <v>23.8</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35</v>
      </c>
      <c r="F43" s="392">
        <f>'ANAS 2015'!E19</f>
        <v>0.25</v>
      </c>
      <c r="G43" s="394">
        <f>E43/$G$15</f>
        <v>35</v>
      </c>
      <c r="H43" s="395">
        <f>G43*F43</f>
        <v>8.75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2</v>
      </c>
      <c r="F44" s="392">
        <f>'ANALISI DI MERCATO'!H5</f>
        <v>37.774421333333336</v>
      </c>
      <c r="G44" s="369">
        <f>E44/$G$15</f>
        <v>2</v>
      </c>
      <c r="H44" s="370">
        <f>G44*F44</f>
        <v>75.548842666666673</v>
      </c>
      <c r="J44" s="36"/>
    </row>
    <row r="45" spans="2:10" ht="13.5" thickBot="1" x14ac:dyDescent="0.25">
      <c r="B45" s="141"/>
      <c r="C45" s="47" t="s">
        <v>22</v>
      </c>
      <c r="D45" s="48"/>
      <c r="E45" s="49"/>
      <c r="F45" s="49"/>
      <c r="G45" s="51" t="s">
        <v>15</v>
      </c>
      <c r="H45" s="10">
        <f>SUM(H41:H44)</f>
        <v>197.29884266666667</v>
      </c>
    </row>
    <row r="46" spans="2:10" ht="13.5" thickBot="1" x14ac:dyDescent="0.25">
      <c r="C46" s="64"/>
      <c r="D46" s="65"/>
      <c r="E46" s="66"/>
      <c r="F46" s="66"/>
      <c r="G46" s="67"/>
      <c r="H46" s="67"/>
    </row>
    <row r="47" spans="2:10" ht="13.5" thickBot="1" x14ac:dyDescent="0.25">
      <c r="C47" s="68"/>
      <c r="D47" s="68"/>
      <c r="E47" s="68"/>
      <c r="F47" s="68" t="s">
        <v>23</v>
      </c>
      <c r="G47" s="69" t="s">
        <v>31</v>
      </c>
      <c r="H47" s="10">
        <f>H45+H38+H27</f>
        <v>197.29884266666667</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56"/>
  <sheetViews>
    <sheetView view="pageBreakPreview" topLeftCell="A10"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183</v>
      </c>
      <c r="C2" s="744" t="s">
        <v>247</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58"/>
  <sheetViews>
    <sheetView view="pageBreakPreview" zoomScale="85" zoomScaleNormal="85" zoomScaleSheetLayoutView="85" zoomScalePageLayoutView="70" workbookViewId="0">
      <selection activeCell="F41" sqref="F41"/>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184</v>
      </c>
      <c r="C2" s="725" t="s">
        <v>248</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15.7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426">
        <f>F41-G41+G41/4</f>
        <v>35.892499999999998</v>
      </c>
      <c r="I41" s="426">
        <f>E41/$I$15</f>
        <v>2</v>
      </c>
      <c r="J41" s="427">
        <f t="shared" ref="J41:J49" si="0">I41*H41</f>
        <v>71.784999999999997</v>
      </c>
      <c r="L41" s="36"/>
    </row>
    <row r="42" spans="2:12" ht="185.1"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428">
        <f>F42-G42+G42/4</f>
        <v>60.535000000000004</v>
      </c>
      <c r="I42" s="428">
        <f t="shared" ref="I42:I49" si="1">E42/$I$15</f>
        <v>0.84</v>
      </c>
      <c r="J42" s="395">
        <f t="shared" si="0"/>
        <v>50.849400000000003</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22</v>
      </c>
      <c r="F43" s="331" t="s">
        <v>20</v>
      </c>
      <c r="G43" s="331" t="s">
        <v>20</v>
      </c>
      <c r="H43" s="428">
        <f>'ANAS 2015'!E20</f>
        <v>0.85</v>
      </c>
      <c r="I43" s="428">
        <f t="shared" si="1"/>
        <v>22</v>
      </c>
      <c r="J43" s="395">
        <f t="shared" si="0"/>
        <v>18.7</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15</v>
      </c>
      <c r="F44" s="330">
        <f>'ANAS 2015'!E5</f>
        <v>43.06</v>
      </c>
      <c r="G44" s="330">
        <f>'ANAS 2015'!E6</f>
        <v>9.1300000000000008</v>
      </c>
      <c r="H44" s="428">
        <f>F44-G44+G44/4</f>
        <v>36.212499999999999</v>
      </c>
      <c r="I44" s="428">
        <f t="shared" si="1"/>
        <v>15</v>
      </c>
      <c r="J44" s="395">
        <f t="shared" si="0"/>
        <v>543.1875</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1.215*6</f>
        <v>7.2900000000000009</v>
      </c>
      <c r="F45" s="330">
        <f>'ANAS 2015'!E11</f>
        <v>73.5</v>
      </c>
      <c r="G45" s="330">
        <f>'ANAS 2015'!E12</f>
        <v>15.59</v>
      </c>
      <c r="H45" s="428">
        <f>F45-G45+G45/4</f>
        <v>61.807499999999997</v>
      </c>
      <c r="I45" s="428">
        <f t="shared" si="1"/>
        <v>7.2900000000000009</v>
      </c>
      <c r="J45" s="395">
        <f t="shared" si="0"/>
        <v>450.57667500000002</v>
      </c>
      <c r="L45" s="36"/>
    </row>
    <row r="46" spans="2:12" ht="233.2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428">
        <f>F46-G46+G46/4</f>
        <v>60.535000000000004</v>
      </c>
      <c r="I46" s="428">
        <f t="shared" si="1"/>
        <v>1.26</v>
      </c>
      <c r="J46" s="395">
        <f t="shared" si="0"/>
        <v>76.274100000000004</v>
      </c>
      <c r="L46" s="36"/>
    </row>
    <row r="47" spans="2:12" ht="185.1" customHeight="1" x14ac:dyDescent="0.2">
      <c r="B47" s="350" t="str">
        <f>'ANAS 2015'!B18</f>
        <v xml:space="preserve">SIC.04.03.005 </v>
      </c>
      <c r="C47"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192</v>
      </c>
      <c r="F47" s="331" t="s">
        <v>20</v>
      </c>
      <c r="G47" s="331" t="s">
        <v>20</v>
      </c>
      <c r="H47" s="428">
        <f>'ANAS 2015'!E18</f>
        <v>0.4</v>
      </c>
      <c r="I47" s="428">
        <f t="shared" si="1"/>
        <v>192</v>
      </c>
      <c r="J47" s="395">
        <f t="shared" si="0"/>
        <v>76.800000000000011</v>
      </c>
      <c r="L47" s="36"/>
    </row>
    <row r="48" spans="2:12" ht="185.1" customHeight="1" x14ac:dyDescent="0.2">
      <c r="B48" s="349" t="str">
        <f>'ANAS 2015'!B19</f>
        <v xml:space="preserve">SIC.04.03.015 </v>
      </c>
      <c r="C48"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29</v>
      </c>
      <c r="F48" s="331" t="s">
        <v>20</v>
      </c>
      <c r="G48" s="331" t="s">
        <v>20</v>
      </c>
      <c r="H48" s="428">
        <f>'ANAS 2015'!E19</f>
        <v>0.25</v>
      </c>
      <c r="I48" s="428">
        <f t="shared" si="1"/>
        <v>29</v>
      </c>
      <c r="J48" s="395">
        <f t="shared" si="0"/>
        <v>7.25</v>
      </c>
      <c r="L48" s="36"/>
    </row>
    <row r="49" spans="2:12" ht="26.25" thickBot="1" x14ac:dyDescent="0.25">
      <c r="B49" s="350" t="str">
        <f>'ANALISI DI MERCATO'!B5</f>
        <v>BSIC-AM003</v>
      </c>
      <c r="C49" s="327" t="str">
        <f>'ANALISI DI MERCATO'!C5</f>
        <v>Pannello 90x90 fondo nero - 8 fari a led diam. 200 certificato, compreso di Cavalletto verticale e batterie (durata 8 ore). Compenso giornaliero.</v>
      </c>
      <c r="D49" s="354" t="str">
        <f>'ANALISI DI MERCATO'!D5</f>
        <v>giorno</v>
      </c>
      <c r="E49" s="392">
        <v>2</v>
      </c>
      <c r="F49" s="331" t="s">
        <v>20</v>
      </c>
      <c r="G49" s="331" t="s">
        <v>20</v>
      </c>
      <c r="H49" s="428">
        <f>'ANALISI DI MERCATO'!H5</f>
        <v>37.774421333333336</v>
      </c>
      <c r="I49" s="394">
        <f t="shared" si="1"/>
        <v>2</v>
      </c>
      <c r="J49" s="395">
        <f t="shared" si="0"/>
        <v>75.548842666666673</v>
      </c>
      <c r="L49" s="36"/>
    </row>
    <row r="50" spans="2:12" ht="15.75" thickBot="1" x14ac:dyDescent="0.3">
      <c r="B50" s="118"/>
      <c r="C50" s="47" t="s">
        <v>22</v>
      </c>
      <c r="D50" s="48"/>
      <c r="E50" s="119"/>
      <c r="F50" s="50"/>
      <c r="G50" s="50"/>
      <c r="H50" s="119"/>
      <c r="I50" s="51" t="s">
        <v>15</v>
      </c>
      <c r="J50" s="10">
        <f>SUM(J41:J49)</f>
        <v>1370.9715176666666</v>
      </c>
    </row>
    <row r="51" spans="2:12" ht="15.75" thickBot="1" x14ac:dyDescent="0.3">
      <c r="C51" s="64"/>
      <c r="D51" s="65"/>
      <c r="E51" s="131"/>
      <c r="F51" s="131"/>
      <c r="G51" s="131"/>
      <c r="H51" s="131"/>
      <c r="I51" s="132"/>
      <c r="J51" s="132"/>
    </row>
    <row r="52" spans="2:12" ht="13.5" thickBot="1" x14ac:dyDescent="0.25">
      <c r="C52" s="68"/>
      <c r="D52" s="68"/>
      <c r="E52" s="68"/>
      <c r="F52" s="68"/>
      <c r="G52" s="68"/>
      <c r="H52" s="68" t="s">
        <v>23</v>
      </c>
      <c r="I52" s="69" t="s">
        <v>24</v>
      </c>
      <c r="J52" s="10">
        <f>J50+J38+J27</f>
        <v>1370.9715176666666</v>
      </c>
      <c r="L52" s="36"/>
    </row>
    <row r="54" spans="2:12" x14ac:dyDescent="0.25">
      <c r="C54" s="133"/>
    </row>
    <row r="55" spans="2:12" ht="12.75" x14ac:dyDescent="0.2">
      <c r="B55" s="208" t="s">
        <v>25</v>
      </c>
      <c r="C55" s="209"/>
      <c r="D55" s="210"/>
      <c r="E55" s="70"/>
      <c r="F55" s="70"/>
      <c r="G55" s="70"/>
      <c r="H55" s="70"/>
      <c r="I55" s="70"/>
      <c r="J55" s="70"/>
    </row>
    <row r="56" spans="2:12" x14ac:dyDescent="0.2">
      <c r="B56" s="211" t="s">
        <v>26</v>
      </c>
      <c r="C56" s="724" t="s">
        <v>155</v>
      </c>
      <c r="D56" s="724"/>
      <c r="E56" s="724"/>
      <c r="F56" s="724"/>
      <c r="G56" s="724"/>
      <c r="H56" s="724"/>
      <c r="I56" s="724"/>
      <c r="J56" s="724"/>
    </row>
    <row r="57" spans="2:12" x14ac:dyDescent="0.2">
      <c r="B57" s="211" t="s">
        <v>27</v>
      </c>
      <c r="C57" s="724" t="s">
        <v>156</v>
      </c>
      <c r="D57" s="724"/>
      <c r="E57" s="724"/>
      <c r="F57" s="724"/>
      <c r="G57" s="724"/>
      <c r="H57" s="724"/>
      <c r="I57" s="724"/>
      <c r="J57" s="724"/>
    </row>
    <row r="58" spans="2:12" ht="30" customHeight="1" x14ac:dyDescent="0.2">
      <c r="B58" s="211" t="s">
        <v>28</v>
      </c>
      <c r="C58" s="724" t="s">
        <v>157</v>
      </c>
      <c r="D58" s="724"/>
      <c r="E58" s="724"/>
      <c r="F58" s="724"/>
      <c r="G58" s="724"/>
      <c r="H58" s="724"/>
      <c r="I58" s="724"/>
      <c r="J58" s="724"/>
    </row>
  </sheetData>
  <mergeCells count="5">
    <mergeCell ref="B2:B3"/>
    <mergeCell ref="C2:F13"/>
    <mergeCell ref="C56:J56"/>
    <mergeCell ref="C57:J57"/>
    <mergeCell ref="C58:J58"/>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F24"/>
  <sheetViews>
    <sheetView zoomScale="70" zoomScaleNormal="70" workbookViewId="0">
      <pane ySplit="2" topLeftCell="A3" activePane="bottomLeft" state="frozen"/>
      <selection activeCell="C28" sqref="C28"/>
      <selection pane="bottomLeft" activeCell="E3" sqref="E3"/>
    </sheetView>
  </sheetViews>
  <sheetFormatPr defaultRowHeight="15" x14ac:dyDescent="0.25"/>
  <cols>
    <col min="1" max="1" width="3.7109375" style="303" customWidth="1"/>
    <col min="2" max="2" width="18.7109375" customWidth="1"/>
    <col min="3" max="3" width="100.7109375" style="316" customWidth="1"/>
    <col min="4" max="4" width="10.7109375" style="332" customWidth="1"/>
    <col min="5" max="5" width="10.7109375" style="333" customWidth="1"/>
    <col min="6" max="6" width="18.28515625" style="332" customWidth="1"/>
  </cols>
  <sheetData>
    <row r="1" spans="2:6" ht="15.75" thickBot="1" x14ac:dyDescent="0.3"/>
    <row r="2" spans="2:6" s="303" customFormat="1" ht="15.75" thickBot="1" x14ac:dyDescent="0.3">
      <c r="B2" s="306" t="s">
        <v>92</v>
      </c>
      <c r="C2" s="306" t="s">
        <v>38</v>
      </c>
      <c r="D2" s="334" t="s">
        <v>4</v>
      </c>
      <c r="E2" s="335" t="s">
        <v>6</v>
      </c>
      <c r="F2" s="336" t="s">
        <v>25</v>
      </c>
    </row>
    <row r="3" spans="2:6" ht="195" x14ac:dyDescent="0.25">
      <c r="B3" s="301" t="s">
        <v>32</v>
      </c>
      <c r="C3" s="317" t="s">
        <v>113</v>
      </c>
      <c r="D3" s="302" t="s">
        <v>100</v>
      </c>
      <c r="E3" s="337">
        <v>42.68</v>
      </c>
      <c r="F3" s="338"/>
    </row>
    <row r="4" spans="2:6" ht="195" x14ac:dyDescent="0.25">
      <c r="B4" s="319" t="s">
        <v>101</v>
      </c>
      <c r="C4" s="320" t="s">
        <v>114</v>
      </c>
      <c r="D4" s="339" t="s">
        <v>100</v>
      </c>
      <c r="E4" s="340">
        <v>9.0500000000000007</v>
      </c>
      <c r="F4" s="341"/>
    </row>
    <row r="5" spans="2:6" ht="195" x14ac:dyDescent="0.25">
      <c r="B5" s="319" t="s">
        <v>102</v>
      </c>
      <c r="C5" s="320" t="s">
        <v>115</v>
      </c>
      <c r="D5" s="339" t="s">
        <v>100</v>
      </c>
      <c r="E5" s="340">
        <v>43.06</v>
      </c>
      <c r="F5" s="341"/>
    </row>
    <row r="6" spans="2:6" ht="195" x14ac:dyDescent="0.25">
      <c r="B6" s="319" t="s">
        <v>103</v>
      </c>
      <c r="C6" s="320" t="s">
        <v>116</v>
      </c>
      <c r="D6" s="339" t="s">
        <v>100</v>
      </c>
      <c r="E6" s="340">
        <v>9.1300000000000008</v>
      </c>
      <c r="F6" s="341"/>
    </row>
    <row r="7" spans="2:6" ht="195" x14ac:dyDescent="0.25">
      <c r="B7" s="319" t="s">
        <v>104</v>
      </c>
      <c r="C7" s="320" t="s">
        <v>117</v>
      </c>
      <c r="D7" s="339" t="s">
        <v>105</v>
      </c>
      <c r="E7" s="340">
        <v>64.91</v>
      </c>
      <c r="F7" s="341"/>
    </row>
    <row r="8" spans="2:6" ht="195" x14ac:dyDescent="0.25">
      <c r="B8" s="319" t="s">
        <v>106</v>
      </c>
      <c r="C8" s="320" t="s">
        <v>118</v>
      </c>
      <c r="D8" s="339" t="s">
        <v>105</v>
      </c>
      <c r="E8" s="340">
        <v>13.77</v>
      </c>
      <c r="F8" s="341"/>
    </row>
    <row r="9" spans="2:6" ht="195" x14ac:dyDescent="0.25">
      <c r="B9" s="319" t="s">
        <v>107</v>
      </c>
      <c r="C9" s="320" t="s">
        <v>119</v>
      </c>
      <c r="D9" s="339" t="s">
        <v>105</v>
      </c>
      <c r="E9" s="340">
        <v>71.98</v>
      </c>
      <c r="F9" s="341"/>
    </row>
    <row r="10" spans="2:6" ht="195" x14ac:dyDescent="0.25">
      <c r="B10" s="319" t="s">
        <v>108</v>
      </c>
      <c r="C10" s="320" t="s">
        <v>120</v>
      </c>
      <c r="D10" s="339" t="s">
        <v>105</v>
      </c>
      <c r="E10" s="340">
        <v>15.26</v>
      </c>
      <c r="F10" s="341"/>
    </row>
    <row r="11" spans="2:6" ht="195" x14ac:dyDescent="0.25">
      <c r="B11" s="319" t="s">
        <v>109</v>
      </c>
      <c r="C11" s="320" t="s">
        <v>121</v>
      </c>
      <c r="D11" s="339" t="s">
        <v>105</v>
      </c>
      <c r="E11" s="340">
        <v>73.5</v>
      </c>
      <c r="F11" s="341"/>
    </row>
    <row r="12" spans="2:6" ht="195" x14ac:dyDescent="0.25">
      <c r="B12" s="319" t="s">
        <v>110</v>
      </c>
      <c r="C12" s="320" t="s">
        <v>122</v>
      </c>
      <c r="D12" s="339" t="s">
        <v>105</v>
      </c>
      <c r="E12" s="340">
        <v>15.59</v>
      </c>
      <c r="F12" s="341"/>
    </row>
    <row r="13" spans="2:6" ht="195" x14ac:dyDescent="0.25">
      <c r="B13" s="319" t="s">
        <v>111</v>
      </c>
      <c r="C13" s="320" t="s">
        <v>123</v>
      </c>
      <c r="D13" s="339" t="s">
        <v>105</v>
      </c>
      <c r="E13" s="340">
        <v>75.3</v>
      </c>
      <c r="F13" s="341"/>
    </row>
    <row r="14" spans="2:6" ht="195" x14ac:dyDescent="0.25">
      <c r="B14" s="319" t="s">
        <v>112</v>
      </c>
      <c r="C14" s="320" t="s">
        <v>124</v>
      </c>
      <c r="D14" s="339" t="s">
        <v>105</v>
      </c>
      <c r="E14" s="340">
        <v>15.97</v>
      </c>
      <c r="F14" s="341"/>
    </row>
    <row r="15" spans="2:6" s="303" customFormat="1" ht="195" x14ac:dyDescent="0.25">
      <c r="B15" s="301" t="s">
        <v>125</v>
      </c>
      <c r="C15" s="317" t="s">
        <v>130</v>
      </c>
      <c r="D15" s="302" t="s">
        <v>100</v>
      </c>
      <c r="E15" s="337">
        <v>0.2</v>
      </c>
      <c r="F15" s="341"/>
    </row>
    <row r="16" spans="2:6" s="303" customFormat="1" ht="195" x14ac:dyDescent="0.25">
      <c r="B16" s="319" t="s">
        <v>126</v>
      </c>
      <c r="C16" s="320" t="s">
        <v>131</v>
      </c>
      <c r="D16" s="339" t="s">
        <v>100</v>
      </c>
      <c r="E16" s="340">
        <v>0.35</v>
      </c>
      <c r="F16" s="341"/>
    </row>
    <row r="17" spans="2:6" s="303" customFormat="1" ht="195" x14ac:dyDescent="0.25">
      <c r="B17" s="319" t="s">
        <v>127</v>
      </c>
      <c r="C17" s="320" t="s">
        <v>132</v>
      </c>
      <c r="D17" s="339" t="s">
        <v>100</v>
      </c>
      <c r="E17" s="340">
        <v>0.7</v>
      </c>
      <c r="F17" s="341"/>
    </row>
    <row r="18" spans="2:6" s="303" customFormat="1" ht="180" x14ac:dyDescent="0.25">
      <c r="B18" s="319" t="s">
        <v>128</v>
      </c>
      <c r="C18" s="320" t="s">
        <v>129</v>
      </c>
      <c r="D18" s="339" t="s">
        <v>100</v>
      </c>
      <c r="E18" s="340">
        <v>0.4</v>
      </c>
      <c r="F18" s="341"/>
    </row>
    <row r="19" spans="2:6" ht="150" x14ac:dyDescent="0.25">
      <c r="B19" s="319" t="s">
        <v>133</v>
      </c>
      <c r="C19" s="320" t="s">
        <v>134</v>
      </c>
      <c r="D19" s="339" t="s">
        <v>100</v>
      </c>
      <c r="E19" s="340">
        <v>0.25</v>
      </c>
      <c r="F19" s="341"/>
    </row>
    <row r="20" spans="2:6" ht="135" x14ac:dyDescent="0.25">
      <c r="B20" s="319" t="s">
        <v>135</v>
      </c>
      <c r="C20" s="320" t="s">
        <v>136</v>
      </c>
      <c r="D20" s="339" t="s">
        <v>100</v>
      </c>
      <c r="E20" s="340">
        <v>0.85</v>
      </c>
      <c r="F20" s="341"/>
    </row>
    <row r="21" spans="2:6" ht="210" x14ac:dyDescent="0.25">
      <c r="B21" s="301" t="s">
        <v>33</v>
      </c>
      <c r="C21" s="317" t="s">
        <v>139</v>
      </c>
      <c r="D21" s="302" t="s">
        <v>137</v>
      </c>
      <c r="E21" s="337">
        <v>0.4</v>
      </c>
      <c r="F21" s="341"/>
    </row>
    <row r="22" spans="2:6" ht="75" x14ac:dyDescent="0.25">
      <c r="B22" s="319" t="s">
        <v>138</v>
      </c>
      <c r="C22" s="320" t="s">
        <v>140</v>
      </c>
      <c r="D22" s="339" t="s">
        <v>137</v>
      </c>
      <c r="E22" s="340">
        <v>1.8</v>
      </c>
      <c r="F22" s="341"/>
    </row>
    <row r="23" spans="2:6" x14ac:dyDescent="0.25">
      <c r="B23" s="319" t="s">
        <v>34</v>
      </c>
      <c r="C23" s="322" t="s">
        <v>141</v>
      </c>
      <c r="D23" s="339" t="s">
        <v>36</v>
      </c>
      <c r="E23" s="340">
        <f>18.89+(18.89*0.13)+((18.89+(18.89*0.13))*0.1)</f>
        <v>23.480270000000001</v>
      </c>
      <c r="F23" s="341" t="s">
        <v>142</v>
      </c>
    </row>
    <row r="24" spans="2:6" ht="60" x14ac:dyDescent="0.25">
      <c r="B24" s="319" t="s">
        <v>143</v>
      </c>
      <c r="C24" s="326" t="s">
        <v>144</v>
      </c>
      <c r="D24" s="339" t="s">
        <v>36</v>
      </c>
      <c r="E24" s="342">
        <f>60.86+(60.86*0.13)+((60.86+(60.86*0.13))*0.1)</f>
        <v>75.648979999999995</v>
      </c>
      <c r="F24" s="341" t="s">
        <v>142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3"/>
  <sheetViews>
    <sheetView view="pageBreakPreview" topLeftCell="A43" zoomScale="85" zoomScaleNormal="85" zoomScaleSheetLayoutView="85" workbookViewId="0">
      <selection activeCell="F41" sqref="F41"/>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185</v>
      </c>
      <c r="C2" s="735" t="s">
        <v>249</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15</v>
      </c>
      <c r="F43" s="368">
        <f>'ANAS 2015'!E6</f>
        <v>9.1300000000000008</v>
      </c>
      <c r="G43" s="367">
        <f>F43/4</f>
        <v>2.2825000000000002</v>
      </c>
      <c r="H43" s="369">
        <f>E43/$H$15</f>
        <v>15</v>
      </c>
      <c r="I43" s="370">
        <f>H43*G43</f>
        <v>34.237500000000004</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1.215*6</f>
        <v>7.2900000000000009</v>
      </c>
      <c r="F44" s="368">
        <f>'ANAS 2015'!E12</f>
        <v>15.59</v>
      </c>
      <c r="G44" s="367">
        <f>F44/4</f>
        <v>3.8975</v>
      </c>
      <c r="H44" s="369">
        <f>E44/$H$15</f>
        <v>7.2900000000000009</v>
      </c>
      <c r="I44" s="370">
        <f>H44*G44</f>
        <v>28.412775000000003</v>
      </c>
      <c r="K44" s="180"/>
    </row>
    <row r="45" spans="2:11" ht="185.1"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75.186774999999997</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75.186774999999997</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430"/>
      <c r="K53" s="430"/>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topLeftCell="A25" zoomScale="85" zoomScaleNormal="85" zoomScaleSheetLayoutView="85" workbookViewId="0">
      <selection activeCell="F41" sqref="F41"/>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186</v>
      </c>
      <c r="C2" s="741" t="s">
        <v>250</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804</v>
      </c>
      <c r="F41" s="380">
        <f>'ANAS 2015'!E21</f>
        <v>0.4</v>
      </c>
      <c r="G41" s="381">
        <f>E41/$G$15</f>
        <v>804</v>
      </c>
      <c r="H41" s="382">
        <f>G41*F41</f>
        <v>321.60000000000002</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804</v>
      </c>
      <c r="F42" s="385">
        <f>'ANAS 2015'!E22</f>
        <v>1.8</v>
      </c>
      <c r="G42" s="386">
        <f>E42/$G$15</f>
        <v>804</v>
      </c>
      <c r="H42" s="387">
        <f>G42*F42</f>
        <v>1447.2</v>
      </c>
      <c r="J42" s="240"/>
    </row>
    <row r="43" spans="2:10" ht="13.5" thickBot="1" x14ac:dyDescent="0.25">
      <c r="B43" s="248"/>
      <c r="C43" s="249" t="s">
        <v>22</v>
      </c>
      <c r="D43" s="250"/>
      <c r="E43" s="251"/>
      <c r="F43" s="251"/>
      <c r="G43" s="252" t="s">
        <v>15</v>
      </c>
      <c r="H43" s="221">
        <f>SUM(H41:H42)</f>
        <v>1768.8000000000002</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1768.8000000000002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7"/>
  <sheetViews>
    <sheetView view="pageBreakPreview" topLeftCell="A40" zoomScale="85" zoomScaleNormal="85" zoomScaleSheetLayoutView="85" workbookViewId="0">
      <selection activeCell="F41" sqref="F41"/>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187</v>
      </c>
      <c r="C2" s="744" t="s">
        <v>252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192</v>
      </c>
      <c r="F41" s="388">
        <f>'ANAS 2015'!E18</f>
        <v>0.4</v>
      </c>
      <c r="G41" s="389">
        <f>E41/$G$15</f>
        <v>192</v>
      </c>
      <c r="H41" s="390">
        <f>G41*F41</f>
        <v>76.800000000000011</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22</v>
      </c>
      <c r="F42" s="393">
        <f>'ANAS 2015'!E20</f>
        <v>0.85</v>
      </c>
      <c r="G42" s="394">
        <f>E42/$G$15</f>
        <v>22</v>
      </c>
      <c r="H42" s="395">
        <f>G42*F42</f>
        <v>18.7</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29</v>
      </c>
      <c r="F43" s="392">
        <f>'ANAS 2015'!E19</f>
        <v>0.25</v>
      </c>
      <c r="G43" s="394">
        <f>E43/$G$15</f>
        <v>29</v>
      </c>
      <c r="H43" s="395">
        <f>G43*F43</f>
        <v>7.25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2</v>
      </c>
      <c r="F44" s="392">
        <f>'ANALISI DI MERCATO'!H5</f>
        <v>37.774421333333336</v>
      </c>
      <c r="G44" s="369">
        <f>E44/$G$15</f>
        <v>2</v>
      </c>
      <c r="H44" s="370">
        <f>G44*F44</f>
        <v>75.548842666666673</v>
      </c>
      <c r="J44" s="36"/>
    </row>
    <row r="45" spans="2:10" ht="13.5" thickBot="1" x14ac:dyDescent="0.25">
      <c r="B45" s="141"/>
      <c r="C45" s="47" t="s">
        <v>22</v>
      </c>
      <c r="D45" s="48"/>
      <c r="E45" s="49"/>
      <c r="F45" s="49"/>
      <c r="G45" s="51" t="s">
        <v>15</v>
      </c>
      <c r="H45" s="10">
        <f>SUM(H41:H44)</f>
        <v>178.2988426666667</v>
      </c>
    </row>
    <row r="46" spans="2:10" ht="13.5" thickBot="1" x14ac:dyDescent="0.25">
      <c r="C46" s="64"/>
      <c r="D46" s="65"/>
      <c r="E46" s="66"/>
      <c r="F46" s="66"/>
      <c r="G46" s="67"/>
      <c r="H46" s="67"/>
    </row>
    <row r="47" spans="2:10" ht="13.5" thickBot="1" x14ac:dyDescent="0.25">
      <c r="C47" s="68"/>
      <c r="D47" s="68"/>
      <c r="E47" s="68"/>
      <c r="F47" s="68" t="s">
        <v>23</v>
      </c>
      <c r="G47" s="69" t="s">
        <v>31</v>
      </c>
      <c r="H47" s="10">
        <f>H45+H38+H27</f>
        <v>178.2988426666667</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topLeftCell="A19"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188</v>
      </c>
      <c r="C2" s="744" t="s">
        <v>253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O61"/>
  <sheetViews>
    <sheetView view="pageBreakPreview" topLeftCell="A49" zoomScale="85" zoomScaleNormal="85" zoomScaleSheetLayoutView="85" zoomScalePageLayoutView="70" workbookViewId="0">
      <selection activeCell="D17" sqref="D1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189</v>
      </c>
      <c r="C2" s="725" t="s">
        <v>264</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2" ht="185.1"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59</v>
      </c>
      <c r="F43" s="331" t="s">
        <v>20</v>
      </c>
      <c r="G43" s="331" t="s">
        <v>20</v>
      </c>
      <c r="H43" s="428">
        <f>'ANAS 2015'!E20</f>
        <v>0.85</v>
      </c>
      <c r="I43" s="428">
        <f t="shared" si="1"/>
        <v>59</v>
      </c>
      <c r="J43" s="395">
        <f t="shared" si="0"/>
        <v>50.15</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37</v>
      </c>
      <c r="F44" s="330">
        <f>'ANAS 2015'!E5</f>
        <v>43.06</v>
      </c>
      <c r="G44" s="330">
        <f>'ANAS 2015'!E6</f>
        <v>9.1300000000000008</v>
      </c>
      <c r="H44" s="428">
        <f>F44-G44+G44/4</f>
        <v>36.212499999999999</v>
      </c>
      <c r="I44" s="428">
        <f t="shared" si="1"/>
        <v>37</v>
      </c>
      <c r="J44" s="395">
        <f t="shared" si="0"/>
        <v>1339.8625</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1.215*10</f>
        <v>12.15</v>
      </c>
      <c r="F45" s="330">
        <f>'ANAS 2015'!E11</f>
        <v>73.5</v>
      </c>
      <c r="G45" s="330">
        <f>'ANAS 2015'!E12</f>
        <v>15.59</v>
      </c>
      <c r="H45" s="428">
        <f>F45-G45+G45/4</f>
        <v>61.807499999999997</v>
      </c>
      <c r="I45" s="428">
        <f t="shared" si="1"/>
        <v>12.15</v>
      </c>
      <c r="J45" s="395">
        <f t="shared" si="0"/>
        <v>750.96112500000004</v>
      </c>
      <c r="L45" s="36"/>
    </row>
    <row r="46" spans="2:12" ht="233.2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2" ht="204" x14ac:dyDescent="0.2">
      <c r="B47" s="347" t="s">
        <v>107</v>
      </c>
      <c r="C47" s="329" t="s">
        <v>119</v>
      </c>
      <c r="D47" s="354" t="s">
        <v>105</v>
      </c>
      <c r="E47" s="392">
        <f>0.81*8</f>
        <v>6.48</v>
      </c>
      <c r="F47" s="330">
        <f>'ANAS 2015'!E9</f>
        <v>71.98</v>
      </c>
      <c r="G47" s="330">
        <f>'ANAS 2015'!E12</f>
        <v>15.59</v>
      </c>
      <c r="H47" s="428">
        <f>F47-G47+G47/4</f>
        <v>60.287500000000001</v>
      </c>
      <c r="I47" s="428">
        <f>E47/$I$15</f>
        <v>6.48</v>
      </c>
      <c r="J47" s="395">
        <f>I47*H47</f>
        <v>390.66300000000001</v>
      </c>
      <c r="L47" s="36"/>
    </row>
    <row r="48" spans="2:12"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v>260</v>
      </c>
      <c r="F48" s="331" t="s">
        <v>20</v>
      </c>
      <c r="G48" s="331" t="s">
        <v>20</v>
      </c>
      <c r="H48" s="428">
        <f>'ANAS 2015'!E18</f>
        <v>0.4</v>
      </c>
      <c r="I48" s="428">
        <f t="shared" si="1"/>
        <v>260</v>
      </c>
      <c r="J48" s="395">
        <f t="shared" si="0"/>
        <v>104</v>
      </c>
      <c r="L48" s="36"/>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62</v>
      </c>
      <c r="F49" s="331" t="s">
        <v>20</v>
      </c>
      <c r="G49" s="331" t="s">
        <v>20</v>
      </c>
      <c r="H49" s="428">
        <f>'ANAS 2015'!E19</f>
        <v>0.25</v>
      </c>
      <c r="I49" s="428">
        <f t="shared" si="1"/>
        <v>62</v>
      </c>
      <c r="J49" s="395">
        <f t="shared" si="0"/>
        <v>15.5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E50/$I$15</f>
        <v>1</v>
      </c>
      <c r="J50" s="395">
        <f>I50*H50</f>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E51/$I$15</f>
        <v>1</v>
      </c>
      <c r="J51" s="395">
        <f>I51*H51</f>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6</v>
      </c>
      <c r="F52" s="331" t="s">
        <v>20</v>
      </c>
      <c r="G52" s="331" t="s">
        <v>20</v>
      </c>
      <c r="H52" s="428">
        <f>'ANALISI DI MERCATO'!H5</f>
        <v>37.774421333333336</v>
      </c>
      <c r="I52" s="394">
        <f t="shared" si="1"/>
        <v>6</v>
      </c>
      <c r="J52" s="395">
        <f t="shared" si="0"/>
        <v>226.64652800000002</v>
      </c>
      <c r="L52" s="36"/>
    </row>
    <row r="53" spans="2:12" ht="15.75" thickBot="1" x14ac:dyDescent="0.3">
      <c r="B53" s="118"/>
      <c r="C53" s="47" t="s">
        <v>22</v>
      </c>
      <c r="D53" s="48"/>
      <c r="E53" s="119"/>
      <c r="F53" s="50"/>
      <c r="G53" s="50"/>
      <c r="H53" s="119"/>
      <c r="I53" s="51" t="s">
        <v>15</v>
      </c>
      <c r="J53" s="10">
        <f>SUM(J41:J52)</f>
        <v>3313.7889530000007</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3313.7889530000007</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55"/>
  <sheetViews>
    <sheetView view="pageBreakPreview" zoomScale="85" zoomScaleNormal="85" zoomScaleSheetLayoutView="85" workbookViewId="0">
      <selection activeCell="C50" sqref="C50"/>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190</v>
      </c>
      <c r="C2" s="735" t="s">
        <v>254</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 t="shared" ref="G41:G47" si="0">F41/4</f>
        <v>2.2625000000000002</v>
      </c>
      <c r="H41" s="365">
        <f t="shared" ref="H41:H47" si="1">E41/$H$15</f>
        <v>5</v>
      </c>
      <c r="I41" s="366">
        <f t="shared" ref="I41:I47" si="2">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si="0"/>
        <v>3.8149999999999999</v>
      </c>
      <c r="H42" s="369">
        <f t="shared" si="1"/>
        <v>1.68</v>
      </c>
      <c r="I42" s="370">
        <f t="shared" si="2"/>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37</v>
      </c>
      <c r="F43" s="368">
        <f>'ANAS 2015'!E6</f>
        <v>9.1300000000000008</v>
      </c>
      <c r="G43" s="367">
        <f t="shared" si="0"/>
        <v>2.2825000000000002</v>
      </c>
      <c r="H43" s="369">
        <f t="shared" si="1"/>
        <v>37</v>
      </c>
      <c r="I43" s="370">
        <f t="shared" si="2"/>
        <v>84.452500000000001</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1.215*10</f>
        <v>12.15</v>
      </c>
      <c r="F44" s="368">
        <f>'ANAS 2015'!E12</f>
        <v>15.59</v>
      </c>
      <c r="G44" s="367">
        <f t="shared" si="0"/>
        <v>3.8975</v>
      </c>
      <c r="H44" s="369">
        <f t="shared" si="1"/>
        <v>12.15</v>
      </c>
      <c r="I44" s="370">
        <f t="shared" si="2"/>
        <v>47.354624999999999</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0"/>
        <v>3.8149999999999999</v>
      </c>
      <c r="H45" s="369">
        <f t="shared" si="1"/>
        <v>2.52</v>
      </c>
      <c r="I45" s="370">
        <f t="shared" si="2"/>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0.81*8</f>
        <v>6.48</v>
      </c>
      <c r="F46" s="368">
        <f>'ANAS 2015'!E10</f>
        <v>15.26</v>
      </c>
      <c r="G46" s="367">
        <f t="shared" si="0"/>
        <v>3.8149999999999999</v>
      </c>
      <c r="H46" s="369">
        <f t="shared" si="1"/>
        <v>6.48</v>
      </c>
      <c r="I46" s="370">
        <f t="shared" si="2"/>
        <v>24.7212</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0"/>
        <v>0.54</v>
      </c>
      <c r="H47" s="369">
        <f t="shared" si="1"/>
        <v>1</v>
      </c>
      <c r="I47" s="370">
        <f t="shared" si="2"/>
        <v>0.54</v>
      </c>
      <c r="K47" s="180"/>
    </row>
    <row r="48" spans="2:11" ht="13.5" thickBot="1" x14ac:dyDescent="0.25">
      <c r="B48" s="184"/>
      <c r="C48" s="185" t="s">
        <v>22</v>
      </c>
      <c r="D48" s="186"/>
      <c r="E48" s="49"/>
      <c r="F48" s="49"/>
      <c r="G48" s="49"/>
      <c r="H48" s="51" t="s">
        <v>15</v>
      </c>
      <c r="I48" s="10">
        <f>SUM(I41:I47)</f>
        <v>184.40382499999998</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184.40382499999998</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30"/>
      <c r="K55" s="43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5"/>
  <sheetViews>
    <sheetView view="pageBreakPreview" zoomScale="85" zoomScaleNormal="85" zoomScaleSheetLayoutView="85" workbookViewId="0">
      <selection activeCell="C2" sqref="C2:F13"/>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11" width="9.140625" style="212"/>
    <col min="12" max="12" width="19.42578125" style="212" customWidth="1"/>
    <col min="13"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191</v>
      </c>
      <c r="C2" s="741" t="s">
        <v>255</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808</v>
      </c>
      <c r="F41" s="380">
        <f>'ANAS 2015'!E21</f>
        <v>0.4</v>
      </c>
      <c r="G41" s="381">
        <f>E41/$G$15</f>
        <v>808</v>
      </c>
      <c r="H41" s="382">
        <f>G41*F41</f>
        <v>323.20000000000005</v>
      </c>
      <c r="J41" s="240"/>
      <c r="L41" s="212">
        <f>36+108+36+36*2+36*2+40*2+36*2+40*2+36*3+108+36</f>
        <v>808</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808</v>
      </c>
      <c r="F42" s="385">
        <f>'ANAS 2015'!E22</f>
        <v>1.8</v>
      </c>
      <c r="G42" s="386">
        <f>E42/$G$15</f>
        <v>808</v>
      </c>
      <c r="H42" s="387">
        <f>G42*F42</f>
        <v>1454.4</v>
      </c>
      <c r="J42" s="240"/>
    </row>
    <row r="43" spans="2:12" ht="13.5" thickBot="1" x14ac:dyDescent="0.25">
      <c r="B43" s="248"/>
      <c r="C43" s="249" t="s">
        <v>22</v>
      </c>
      <c r="D43" s="250"/>
      <c r="E43" s="251"/>
      <c r="F43" s="251"/>
      <c r="G43" s="252" t="s">
        <v>15</v>
      </c>
      <c r="H43" s="221">
        <f>SUM(H41:H42)</f>
        <v>1777.6000000000001</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1777.6000000000001</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7"/>
  <sheetViews>
    <sheetView view="pageBreakPreview" topLeftCell="A22" zoomScale="85" zoomScaleNormal="85" zoomScaleSheetLayoutView="85" workbookViewId="0">
      <selection activeCell="C50" sqref="C50"/>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192</v>
      </c>
      <c r="C2" s="744" t="s">
        <v>256</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260</v>
      </c>
      <c r="F41" s="388">
        <f>'ANAS 2015'!E18</f>
        <v>0.4</v>
      </c>
      <c r="G41" s="389">
        <f>E41/$G$15</f>
        <v>260</v>
      </c>
      <c r="H41" s="390">
        <f>G41*F41</f>
        <v>104</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59</v>
      </c>
      <c r="F42" s="393">
        <f>'ANAS 2015'!E20</f>
        <v>0.85</v>
      </c>
      <c r="G42" s="394">
        <f>E42/$G$15</f>
        <v>59</v>
      </c>
      <c r="H42" s="395">
        <f>G42*F42</f>
        <v>50.15</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72</v>
      </c>
      <c r="F43" s="392">
        <f>'ANAS 2015'!E19</f>
        <v>0.25</v>
      </c>
      <c r="G43" s="394">
        <f>E43/$G$15</f>
        <v>72</v>
      </c>
      <c r="H43" s="395">
        <f>G43*F43</f>
        <v>18</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6</v>
      </c>
      <c r="F44" s="392">
        <f>'ANALISI DI MERCATO'!H5</f>
        <v>37.774421333333336</v>
      </c>
      <c r="G44" s="369">
        <f>E44/$G$15</f>
        <v>6</v>
      </c>
      <c r="H44" s="370">
        <f>G44*F44</f>
        <v>226.64652800000002</v>
      </c>
      <c r="J44" s="36"/>
    </row>
    <row r="45" spans="2:10" ht="13.5" thickBot="1" x14ac:dyDescent="0.25">
      <c r="B45" s="141"/>
      <c r="C45" s="47" t="s">
        <v>22</v>
      </c>
      <c r="D45" s="48"/>
      <c r="E45" s="49"/>
      <c r="F45" s="49"/>
      <c r="G45" s="51" t="s">
        <v>15</v>
      </c>
      <c r="H45" s="10">
        <f>SUM(H41:H44)</f>
        <v>398.79652800000002</v>
      </c>
    </row>
    <row r="46" spans="2:10" ht="13.5" thickBot="1" x14ac:dyDescent="0.25">
      <c r="C46" s="64"/>
      <c r="D46" s="65"/>
      <c r="E46" s="66"/>
      <c r="F46" s="66"/>
      <c r="G46" s="67"/>
      <c r="H46" s="67"/>
    </row>
    <row r="47" spans="2:10" ht="13.5" thickBot="1" x14ac:dyDescent="0.25">
      <c r="C47" s="68"/>
      <c r="D47" s="68"/>
      <c r="E47" s="68"/>
      <c r="F47" s="68" t="s">
        <v>23</v>
      </c>
      <c r="G47" s="69" t="s">
        <v>31</v>
      </c>
      <c r="H47" s="10">
        <f>H45+H38+H27</f>
        <v>398.79652800000002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56"/>
  <sheetViews>
    <sheetView view="pageBreakPreview" topLeftCell="A13"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193</v>
      </c>
      <c r="C2" s="744" t="s">
        <v>257</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f>2+4</f>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61"/>
  <sheetViews>
    <sheetView view="pageBreakPreview" topLeftCell="A49" zoomScale="85" zoomScaleNormal="85" zoomScaleSheetLayoutView="85" zoomScalePageLayoutView="70" workbookViewId="0">
      <selection activeCell="E47" sqref="E4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194</v>
      </c>
      <c r="C2" s="725" t="s">
        <v>265</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2"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68</v>
      </c>
      <c r="F43" s="331" t="s">
        <v>20</v>
      </c>
      <c r="G43" s="331" t="s">
        <v>20</v>
      </c>
      <c r="H43" s="428">
        <f>'ANAS 2015'!E20</f>
        <v>0.85</v>
      </c>
      <c r="I43" s="428">
        <f t="shared" si="1"/>
        <v>68</v>
      </c>
      <c r="J43" s="395">
        <f t="shared" si="0"/>
        <v>57.8</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45</v>
      </c>
      <c r="F44" s="330">
        <f>'ANAS 2015'!E5</f>
        <v>43.06</v>
      </c>
      <c r="G44" s="330">
        <f>'ANAS 2015'!E6</f>
        <v>9.1300000000000008</v>
      </c>
      <c r="H44" s="428">
        <f>F44-G44+G44/4</f>
        <v>36.212499999999999</v>
      </c>
      <c r="I44" s="428">
        <f t="shared" si="1"/>
        <v>45</v>
      </c>
      <c r="J44" s="395">
        <f t="shared" si="0"/>
        <v>1629.5625</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1.215*13</f>
        <v>15.795000000000002</v>
      </c>
      <c r="F45" s="330">
        <f>'ANAS 2015'!E11</f>
        <v>73.5</v>
      </c>
      <c r="G45" s="330">
        <f>'ANAS 2015'!E12</f>
        <v>15.59</v>
      </c>
      <c r="H45" s="428">
        <f>F45-G45+G45/4</f>
        <v>61.807499999999997</v>
      </c>
      <c r="I45" s="428">
        <f t="shared" si="1"/>
        <v>15.795000000000002</v>
      </c>
      <c r="J45" s="395">
        <f t="shared" si="0"/>
        <v>976.24946250000005</v>
      </c>
      <c r="L45" s="36"/>
    </row>
    <row r="46" spans="2:12"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2" ht="204" x14ac:dyDescent="0.2">
      <c r="B47" s="347" t="s">
        <v>107</v>
      </c>
      <c r="C47" s="329" t="s">
        <v>119</v>
      </c>
      <c r="D47" s="354" t="s">
        <v>105</v>
      </c>
      <c r="E47" s="392">
        <f>0.81*6</f>
        <v>4.8600000000000003</v>
      </c>
      <c r="F47" s="330">
        <f>'ANAS 2015'!E9</f>
        <v>71.98</v>
      </c>
      <c r="G47" s="330">
        <f>'ANAS 2015'!E12</f>
        <v>15.59</v>
      </c>
      <c r="H47" s="428">
        <f>F47-G47+G47/4</f>
        <v>60.287500000000001</v>
      </c>
      <c r="I47" s="428">
        <f t="shared" si="1"/>
        <v>4.8600000000000003</v>
      </c>
      <c r="J47" s="395">
        <f t="shared" si="0"/>
        <v>292.99725000000001</v>
      </c>
      <c r="L47" s="36"/>
    </row>
    <row r="48" spans="2:12"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v>491</v>
      </c>
      <c r="F48" s="331" t="s">
        <v>20</v>
      </c>
      <c r="G48" s="331" t="s">
        <v>20</v>
      </c>
      <c r="H48" s="428">
        <f>'ANAS 2015'!E18</f>
        <v>0.4</v>
      </c>
      <c r="I48" s="428">
        <f t="shared" si="1"/>
        <v>491</v>
      </c>
      <c r="J48" s="395">
        <f t="shared" si="0"/>
        <v>196.4</v>
      </c>
      <c r="L48" s="36"/>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75</v>
      </c>
      <c r="F49" s="331" t="s">
        <v>20</v>
      </c>
      <c r="G49" s="331" t="s">
        <v>20</v>
      </c>
      <c r="H49" s="428">
        <f>'ANAS 2015'!E19</f>
        <v>0.25</v>
      </c>
      <c r="I49" s="428">
        <f t="shared" si="1"/>
        <v>75</v>
      </c>
      <c r="J49" s="395">
        <f t="shared" si="0"/>
        <v>18.75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9</v>
      </c>
      <c r="F52" s="331" t="s">
        <v>20</v>
      </c>
      <c r="G52" s="331" t="s">
        <v>20</v>
      </c>
      <c r="H52" s="428">
        <f>'ANALISI DI MERCATO'!H5</f>
        <v>37.774421333333336</v>
      </c>
      <c r="I52" s="394">
        <f t="shared" si="1"/>
        <v>9</v>
      </c>
      <c r="J52" s="395">
        <f t="shared" si="0"/>
        <v>339.96979200000004</v>
      </c>
      <c r="L52" s="36"/>
    </row>
    <row r="53" spans="2:12" ht="15.75" thickBot="1" x14ac:dyDescent="0.3">
      <c r="B53" s="118"/>
      <c r="C53" s="47" t="s">
        <v>22</v>
      </c>
      <c r="D53" s="48"/>
      <c r="E53" s="119"/>
      <c r="F53" s="50"/>
      <c r="G53" s="50"/>
      <c r="H53" s="119"/>
      <c r="I53" s="51" t="s">
        <v>15</v>
      </c>
      <c r="J53" s="10">
        <f>SUM(J41:J52)</f>
        <v>3947.7348044999999</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3947.7348044999999</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6"/>
  <sheetViews>
    <sheetView zoomScale="85" zoomScaleNormal="85" workbookViewId="0">
      <pane ySplit="2" topLeftCell="A3" activePane="bottomLeft" state="frozen"/>
      <selection activeCell="AB21" sqref="AB21:AF21"/>
      <selection pane="bottomLeft" activeCell="D13" sqref="C13:D13"/>
    </sheetView>
  </sheetViews>
  <sheetFormatPr defaultRowHeight="15" x14ac:dyDescent="0.25"/>
  <cols>
    <col min="1" max="1" width="3.7109375" style="303" customWidth="1"/>
    <col min="2" max="2" width="13.7109375" customWidth="1"/>
    <col min="3" max="3" width="80.7109375" customWidth="1"/>
    <col min="4" max="4" width="10.7109375" customWidth="1"/>
    <col min="5" max="5" width="10.7109375" style="304" customWidth="1"/>
    <col min="6" max="6" width="8.7109375" style="303" customWidth="1"/>
    <col min="7" max="7" width="15.7109375" customWidth="1"/>
    <col min="8" max="8" width="10.7109375" style="291" customWidth="1"/>
    <col min="9" max="9" width="12.7109375" bestFit="1" customWidth="1"/>
  </cols>
  <sheetData>
    <row r="1" spans="2:9" s="303" customFormat="1" ht="15.75" thickBot="1" x14ac:dyDescent="0.3">
      <c r="E1" s="304"/>
      <c r="G1" s="303" t="s">
        <v>93</v>
      </c>
      <c r="H1" s="291"/>
    </row>
    <row r="2" spans="2:9" s="303" customFormat="1" ht="15.75" thickBot="1" x14ac:dyDescent="0.3">
      <c r="B2" s="306" t="s">
        <v>92</v>
      </c>
      <c r="C2" s="306" t="s">
        <v>38</v>
      </c>
      <c r="D2" s="306" t="s">
        <v>4</v>
      </c>
      <c r="E2" s="307" t="s">
        <v>6</v>
      </c>
      <c r="F2" s="306" t="s">
        <v>94</v>
      </c>
      <c r="G2" s="306">
        <v>2014</v>
      </c>
      <c r="H2" s="308" t="s">
        <v>6</v>
      </c>
      <c r="I2" s="309"/>
    </row>
    <row r="3" spans="2:9" ht="90" x14ac:dyDescent="0.25">
      <c r="B3" s="299" t="s">
        <v>96</v>
      </c>
      <c r="C3" s="97" t="str">
        <f>'BSIC-AM001'!H3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3" t="s">
        <v>21</v>
      </c>
      <c r="E3" s="304">
        <f>'BSIC-AM001'!Q48</f>
        <v>41.37</v>
      </c>
      <c r="F3" s="303">
        <v>2007</v>
      </c>
      <c r="G3">
        <v>1.1319999999999999</v>
      </c>
      <c r="H3" s="305">
        <f>E3*G3</f>
        <v>46.830839999999995</v>
      </c>
      <c r="I3" s="299" t="s">
        <v>99</v>
      </c>
    </row>
    <row r="4" spans="2:9" ht="120" x14ac:dyDescent="0.25">
      <c r="B4" s="310" t="s">
        <v>97</v>
      </c>
      <c r="C4" s="311" t="str">
        <f>'BSIC-AM002'!H3</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 s="312" t="s">
        <v>19</v>
      </c>
      <c r="E4" s="313">
        <f>'BSIC-AM002'!Q48</f>
        <v>64.976666666666674</v>
      </c>
      <c r="F4" s="312">
        <v>2010</v>
      </c>
      <c r="G4" s="312">
        <v>1.0720000000000001</v>
      </c>
      <c r="H4" s="314">
        <f>E4*G4</f>
        <v>69.654986666666673</v>
      </c>
      <c r="I4" s="310" t="s">
        <v>99</v>
      </c>
    </row>
    <row r="5" spans="2:9" ht="30" x14ac:dyDescent="0.25">
      <c r="B5" s="310" t="s">
        <v>98</v>
      </c>
      <c r="C5" s="311" t="str">
        <f>'BSIC-AM003'!H3</f>
        <v>Pannello 90x90 fondo nero - 8 fari a led diam. 200 certificato, compreso di Cavalletto verticale e batterie (durata 8 ore). Compenso giornaliero.</v>
      </c>
      <c r="D5" s="312" t="s">
        <v>21</v>
      </c>
      <c r="E5" s="313">
        <f>'BSIC-AM003'!Q48</f>
        <v>35.237333333333332</v>
      </c>
      <c r="F5" s="312">
        <v>2010</v>
      </c>
      <c r="G5" s="312">
        <v>1.0720000000000001</v>
      </c>
      <c r="H5" s="314">
        <f>E5*G5</f>
        <v>37.774421333333336</v>
      </c>
      <c r="I5" s="310" t="s">
        <v>99</v>
      </c>
    </row>
    <row r="6" spans="2:9" ht="45" x14ac:dyDescent="0.25">
      <c r="B6" s="310" t="s">
        <v>281</v>
      </c>
      <c r="C6" s="311" t="str">
        <f>'[1]BSIC-AM004'!H3</f>
        <v>Rimorchio allestito per permettere il ricovero temporaneo dei lavoratori (roulotte), contenente provvista di acqua potabile e riscaldamento, comprese le spese per il trasporto da e per il cantiere. Al giorno, compreso trasporto da e per il cantiere.</v>
      </c>
      <c r="D6" s="312" t="s">
        <v>21</v>
      </c>
      <c r="E6" s="313">
        <f>'[1]BSIC-AM004'!Q48</f>
        <v>50.232500000000002</v>
      </c>
      <c r="F6" s="312">
        <v>2010</v>
      </c>
      <c r="G6" s="312">
        <v>1.0720000000000001</v>
      </c>
      <c r="H6" s="314">
        <f>E6*G6</f>
        <v>53.849240000000002</v>
      </c>
      <c r="I6" s="310"/>
    </row>
  </sheetData>
  <hyperlinks>
    <hyperlink ref="B3" location="'BSIC-AM001'!A1" display="BSIC-AM001"/>
    <hyperlink ref="B4" location="'BSIC-AM002'!A1" display="BSIC-AM002"/>
    <hyperlink ref="B5" location="'BSIC-AM003'!A1" display="BSIC-AM003"/>
    <hyperlink ref="I3" r:id="rId1"/>
    <hyperlink ref="I4" r:id="rId2"/>
    <hyperlink ref="I5" r:id="rId3"/>
    <hyperlink ref="B6" location="'BSIC-AM004'!A1" display="BSIC-AM004"/>
  </hyperlinks>
  <pageMargins left="0.7" right="0.7" top="0.75" bottom="0.75" header="0.3" footer="0.3"/>
  <pageSetup paperSize="9" orientation="portrait"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5"/>
  <sheetViews>
    <sheetView view="pageBreakPreview" topLeftCell="A44" zoomScale="85" zoomScaleNormal="85" zoomScaleSheetLayoutView="85" workbookViewId="0">
      <selection activeCell="C46" sqref="C46"/>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195</v>
      </c>
      <c r="C2" s="735" t="s">
        <v>260</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45</v>
      </c>
      <c r="F43" s="368">
        <f>'ANAS 2015'!E6</f>
        <v>9.1300000000000008</v>
      </c>
      <c r="G43" s="367">
        <f t="shared" si="2"/>
        <v>2.2825000000000002</v>
      </c>
      <c r="H43" s="369">
        <f t="shared" si="0"/>
        <v>45</v>
      </c>
      <c r="I43" s="370">
        <f t="shared" si="1"/>
        <v>102.71250000000001</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1.215*13</f>
        <v>15.795000000000002</v>
      </c>
      <c r="F44" s="368">
        <f>'ANAS 2015'!E12</f>
        <v>15.59</v>
      </c>
      <c r="G44" s="367">
        <f t="shared" si="2"/>
        <v>3.8975</v>
      </c>
      <c r="H44" s="369">
        <f t="shared" si="0"/>
        <v>15.795000000000002</v>
      </c>
      <c r="I44" s="370">
        <f t="shared" si="1"/>
        <v>61.561012500000004</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2"/>
        <v>3.8149999999999999</v>
      </c>
      <c r="H45" s="369">
        <f t="shared" si="0"/>
        <v>2.52</v>
      </c>
      <c r="I45" s="370">
        <f t="shared" si="1"/>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0.81*6</f>
        <v>4.8600000000000003</v>
      </c>
      <c r="F46" s="368">
        <f>'ANAS 2015'!E10</f>
        <v>15.26</v>
      </c>
      <c r="G46" s="367">
        <f t="shared" si="2"/>
        <v>3.8149999999999999</v>
      </c>
      <c r="H46" s="369">
        <f t="shared" si="0"/>
        <v>4.8600000000000003</v>
      </c>
      <c r="I46" s="370">
        <f t="shared" si="1"/>
        <v>18.540900000000001</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210.68991249999999</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210.68991249999999</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33"/>
      <c r="K55" s="433"/>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topLeftCell="A28" zoomScale="85" zoomScaleNormal="85" zoomScaleSheetLayoutView="85" workbookViewId="0">
      <selection activeCell="E64" sqref="E64"/>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196</v>
      </c>
      <c r="C2" s="741" t="s">
        <v>261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848</v>
      </c>
      <c r="F41" s="380">
        <f>'ANAS 2015'!E21</f>
        <v>0.4</v>
      </c>
      <c r="G41" s="381">
        <f>E41/$G$15</f>
        <v>848</v>
      </c>
      <c r="H41" s="382">
        <f>G41*F41</f>
        <v>339.20000000000005</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848</v>
      </c>
      <c r="F42" s="385">
        <f>'ANAS 2015'!E22</f>
        <v>1.8</v>
      </c>
      <c r="G42" s="386">
        <f>E42/$G$15</f>
        <v>848</v>
      </c>
      <c r="H42" s="387">
        <f>G42*F42</f>
        <v>1526.4</v>
      </c>
      <c r="J42" s="240"/>
    </row>
    <row r="43" spans="2:10" ht="13.5" thickBot="1" x14ac:dyDescent="0.25">
      <c r="B43" s="248"/>
      <c r="C43" s="249" t="s">
        <v>22</v>
      </c>
      <c r="D43" s="250"/>
      <c r="E43" s="251"/>
      <c r="F43" s="251"/>
      <c r="G43" s="252" t="s">
        <v>15</v>
      </c>
      <c r="H43" s="221">
        <f>SUM(H41:H42)</f>
        <v>1865.6000000000001</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1865.6000000000001</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7"/>
  <sheetViews>
    <sheetView view="pageBreakPreview" topLeftCell="A40" zoomScale="85" zoomScaleNormal="85" zoomScaleSheetLayoutView="85" workbookViewId="0">
      <selection activeCell="E64" sqref="E64"/>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197</v>
      </c>
      <c r="C2" s="744" t="s">
        <v>262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491</v>
      </c>
      <c r="F41" s="388">
        <f>'ANAS 2015'!E18</f>
        <v>0.4</v>
      </c>
      <c r="G41" s="389">
        <f>E41/$G$15</f>
        <v>491</v>
      </c>
      <c r="H41" s="390">
        <f>G41*F41</f>
        <v>196.4</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68</v>
      </c>
      <c r="F42" s="393">
        <f>'ANAS 2015'!E20</f>
        <v>0.85</v>
      </c>
      <c r="G42" s="394">
        <f>E42/$G$15</f>
        <v>68</v>
      </c>
      <c r="H42" s="395">
        <f>G42*F42</f>
        <v>57.8</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75</v>
      </c>
      <c r="F43" s="392">
        <f>'ANAS 2015'!E19</f>
        <v>0.25</v>
      </c>
      <c r="G43" s="394">
        <f>E43/$G$15</f>
        <v>75</v>
      </c>
      <c r="H43" s="395">
        <f>G43*F43</f>
        <v>18.75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9</v>
      </c>
      <c r="F44" s="392">
        <f>'ANALISI DI MERCATO'!H5</f>
        <v>37.774421333333336</v>
      </c>
      <c r="G44" s="369">
        <f>E44/$G$15</f>
        <v>9</v>
      </c>
      <c r="H44" s="370">
        <f>G44*F44</f>
        <v>339.96979200000004</v>
      </c>
      <c r="J44" s="36"/>
    </row>
    <row r="45" spans="2:10" ht="13.5" thickBot="1" x14ac:dyDescent="0.25">
      <c r="B45" s="141"/>
      <c r="C45" s="47" t="s">
        <v>22</v>
      </c>
      <c r="D45" s="48"/>
      <c r="E45" s="49"/>
      <c r="F45" s="49"/>
      <c r="G45" s="51" t="s">
        <v>15</v>
      </c>
      <c r="H45" s="10">
        <f>SUM(H41:H44)</f>
        <v>612.91979200000003</v>
      </c>
    </row>
    <row r="46" spans="2:10" ht="13.5" thickBot="1" x14ac:dyDescent="0.25">
      <c r="C46" s="64"/>
      <c r="D46" s="65"/>
      <c r="E46" s="66"/>
      <c r="F46" s="66"/>
      <c r="G46" s="67"/>
      <c r="H46" s="67"/>
    </row>
    <row r="47" spans="2:10" ht="13.5" thickBot="1" x14ac:dyDescent="0.25">
      <c r="C47" s="68"/>
      <c r="D47" s="68"/>
      <c r="E47" s="68"/>
      <c r="F47" s="68" t="s">
        <v>23</v>
      </c>
      <c r="G47" s="69" t="s">
        <v>31</v>
      </c>
      <c r="H47" s="10">
        <f>H45+H38+H27</f>
        <v>612.91979200000003</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topLeftCell="A19"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198</v>
      </c>
      <c r="C2" s="744" t="s">
        <v>263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P64"/>
  <sheetViews>
    <sheetView view="pageBreakPreview" topLeftCell="A49" zoomScale="85" zoomScaleNormal="85" zoomScaleSheetLayoutView="85" zoomScalePageLayoutView="70" workbookViewId="0">
      <selection activeCell="E47" sqref="E4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199</v>
      </c>
      <c r="C2" s="725" t="s">
        <v>267</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6" s="91" customFormat="1" x14ac:dyDescent="0.25">
      <c r="B33" s="127"/>
      <c r="C33" s="92"/>
      <c r="D33" s="93"/>
      <c r="E33" s="128"/>
      <c r="F33" s="55"/>
      <c r="G33" s="55"/>
      <c r="H33" s="128"/>
      <c r="I33" s="128"/>
      <c r="J33" s="109"/>
    </row>
    <row r="34" spans="2:16" s="91" customFormat="1" x14ac:dyDescent="0.25">
      <c r="B34" s="127"/>
      <c r="C34" s="92"/>
      <c r="D34" s="93"/>
      <c r="E34" s="128"/>
      <c r="F34" s="55"/>
      <c r="G34" s="55"/>
      <c r="H34" s="128"/>
      <c r="I34" s="108"/>
      <c r="J34" s="109"/>
    </row>
    <row r="35" spans="2:16" s="91" customFormat="1" x14ac:dyDescent="0.25">
      <c r="B35" s="127"/>
      <c r="C35" s="92"/>
      <c r="D35" s="93"/>
      <c r="E35" s="128"/>
      <c r="F35" s="55"/>
      <c r="G35" s="55"/>
      <c r="H35" s="128"/>
      <c r="I35" s="108"/>
      <c r="J35" s="109"/>
    </row>
    <row r="36" spans="2:16" x14ac:dyDescent="0.25">
      <c r="B36" s="80"/>
      <c r="C36" s="38"/>
      <c r="D36" s="54"/>
      <c r="E36" s="113"/>
      <c r="F36" s="41"/>
      <c r="G36" s="41"/>
      <c r="H36" s="113"/>
      <c r="I36" s="113"/>
      <c r="J36" s="112"/>
    </row>
    <row r="37" spans="2:16" ht="15.75" thickBot="1" x14ac:dyDescent="0.3">
      <c r="B37" s="114"/>
      <c r="C37" s="42"/>
      <c r="D37" s="82"/>
      <c r="E37" s="129"/>
      <c r="F37" s="56"/>
      <c r="G37" s="56"/>
      <c r="H37" s="129"/>
      <c r="I37" s="111"/>
      <c r="J37" s="130"/>
      <c r="L37" s="36"/>
    </row>
    <row r="38" spans="2:16" ht="15.75" thickBot="1" x14ac:dyDescent="0.3">
      <c r="B38" s="118"/>
      <c r="C38" s="47" t="s">
        <v>17</v>
      </c>
      <c r="D38" s="48"/>
      <c r="E38" s="119"/>
      <c r="F38" s="50"/>
      <c r="G38" s="50"/>
      <c r="H38" s="119"/>
      <c r="I38" s="51" t="s">
        <v>15</v>
      </c>
      <c r="J38" s="10">
        <f>SUM(J30:J37)</f>
        <v>0</v>
      </c>
    </row>
    <row r="39" spans="2:16" ht="15.75" thickBot="1" x14ac:dyDescent="0.3">
      <c r="B39" s="118"/>
      <c r="C39" s="42"/>
      <c r="D39" s="43"/>
      <c r="E39" s="120"/>
      <c r="F39" s="52"/>
      <c r="G39" s="52"/>
      <c r="H39" s="120"/>
      <c r="I39" s="120"/>
      <c r="J39" s="121"/>
    </row>
    <row r="40" spans="2:16" ht="15.75" thickBot="1" x14ac:dyDescent="0.3">
      <c r="B40" s="122"/>
      <c r="C40" s="22" t="s">
        <v>18</v>
      </c>
      <c r="D40" s="43"/>
      <c r="E40" s="120"/>
      <c r="F40" s="52"/>
      <c r="G40" s="52"/>
      <c r="H40" s="120"/>
      <c r="I40" s="120"/>
      <c r="J40" s="121"/>
    </row>
    <row r="41" spans="2:16"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6"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6"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68</v>
      </c>
      <c r="F43" s="331" t="s">
        <v>20</v>
      </c>
      <c r="G43" s="331" t="s">
        <v>20</v>
      </c>
      <c r="H43" s="428">
        <f>'ANAS 2015'!E20</f>
        <v>0.85</v>
      </c>
      <c r="I43" s="428">
        <f t="shared" si="1"/>
        <v>68</v>
      </c>
      <c r="J43" s="395">
        <f t="shared" si="0"/>
        <v>57.8</v>
      </c>
      <c r="L43" s="36"/>
    </row>
    <row r="44" spans="2:16"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41</v>
      </c>
      <c r="F44" s="330">
        <f>'ANAS 2015'!E5</f>
        <v>43.06</v>
      </c>
      <c r="G44" s="330">
        <f>'ANAS 2015'!E6</f>
        <v>9.1300000000000008</v>
      </c>
      <c r="H44" s="428">
        <f>F44-G44+G44/4</f>
        <v>36.212499999999999</v>
      </c>
      <c r="I44" s="428">
        <f t="shared" si="1"/>
        <v>41</v>
      </c>
      <c r="J44" s="395">
        <f t="shared" si="0"/>
        <v>1484.7124999999999</v>
      </c>
      <c r="L44" s="36"/>
    </row>
    <row r="45" spans="2:16"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1.215*11</f>
        <v>13.365</v>
      </c>
      <c r="F45" s="330">
        <f>'ANAS 2015'!E11</f>
        <v>73.5</v>
      </c>
      <c r="G45" s="330">
        <f>'ANAS 2015'!E12</f>
        <v>15.59</v>
      </c>
      <c r="H45" s="428">
        <f>F45-G45+G45/4</f>
        <v>61.807499999999997</v>
      </c>
      <c r="I45" s="428">
        <f t="shared" si="1"/>
        <v>13.365</v>
      </c>
      <c r="J45" s="395">
        <f t="shared" si="0"/>
        <v>826.05723749999993</v>
      </c>
      <c r="L45" s="36"/>
    </row>
    <row r="46" spans="2:16"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6" ht="204" x14ac:dyDescent="0.2">
      <c r="B47" s="347" t="s">
        <v>107</v>
      </c>
      <c r="C47" s="329" t="s">
        <v>119</v>
      </c>
      <c r="D47" s="354" t="s">
        <v>105</v>
      </c>
      <c r="E47" s="392">
        <f>0.81*12</f>
        <v>9.7200000000000006</v>
      </c>
      <c r="F47" s="330">
        <f>'ANAS 2015'!E9</f>
        <v>71.98</v>
      </c>
      <c r="G47" s="330">
        <f>'ANAS 2015'!E12</f>
        <v>15.59</v>
      </c>
      <c r="H47" s="428">
        <f>F47-G47+G47/4</f>
        <v>60.287500000000001</v>
      </c>
      <c r="I47" s="428">
        <f t="shared" si="1"/>
        <v>9.7200000000000006</v>
      </c>
      <c r="J47" s="395">
        <f t="shared" si="0"/>
        <v>585.99450000000002</v>
      </c>
      <c r="L47" s="36"/>
    </row>
    <row r="48" spans="2:16"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f>_xlfn.CEILING.MATH(5636/12,1)</f>
        <v>470</v>
      </c>
      <c r="F48" s="331" t="s">
        <v>20</v>
      </c>
      <c r="G48" s="331" t="s">
        <v>20</v>
      </c>
      <c r="H48" s="428">
        <f>'ANAS 2015'!E18</f>
        <v>0.4</v>
      </c>
      <c r="I48" s="428">
        <f t="shared" si="1"/>
        <v>470</v>
      </c>
      <c r="J48" s="395">
        <f t="shared" si="0"/>
        <v>188</v>
      </c>
      <c r="L48" s="36"/>
      <c r="P48" s="1">
        <f>40*4+36*2+48*2+120*2+2000*2+96*2+36*2+96*2+36*2+60*2+36*2+40*3+36*2+48+108</f>
        <v>5636</v>
      </c>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82</v>
      </c>
      <c r="F49" s="331" t="s">
        <v>20</v>
      </c>
      <c r="G49" s="331" t="s">
        <v>20</v>
      </c>
      <c r="H49" s="428">
        <f>'ANAS 2015'!E19</f>
        <v>0.25</v>
      </c>
      <c r="I49" s="428">
        <f t="shared" si="1"/>
        <v>82</v>
      </c>
      <c r="J49" s="395">
        <f t="shared" si="0"/>
        <v>20.5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8</v>
      </c>
      <c r="F52" s="331" t="s">
        <v>20</v>
      </c>
      <c r="G52" s="331" t="s">
        <v>20</v>
      </c>
      <c r="H52" s="428">
        <f>'ANALISI DI MERCATO'!H5</f>
        <v>37.774421333333336</v>
      </c>
      <c r="I52" s="394">
        <f t="shared" si="1"/>
        <v>8</v>
      </c>
      <c r="J52" s="395">
        <f t="shared" si="0"/>
        <v>302.19537066666669</v>
      </c>
      <c r="L52" s="36"/>
    </row>
    <row r="53" spans="2:12" ht="15.75" thickBot="1" x14ac:dyDescent="0.3">
      <c r="B53" s="118"/>
      <c r="C53" s="47" t="s">
        <v>22</v>
      </c>
      <c r="D53" s="48"/>
      <c r="E53" s="119"/>
      <c r="F53" s="50"/>
      <c r="G53" s="50"/>
      <c r="H53" s="119"/>
      <c r="I53" s="51" t="s">
        <v>15</v>
      </c>
      <c r="J53" s="10">
        <f>SUM(J41:J52)</f>
        <v>3901.2654081666665</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3901.2654081666665</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row r="64" spans="2:12" x14ac:dyDescent="0.25">
      <c r="E64" s="479"/>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64"/>
  <sheetViews>
    <sheetView view="pageBreakPreview" topLeftCell="A45" zoomScale="85" zoomScaleNormal="85" zoomScaleSheetLayoutView="85" workbookViewId="0">
      <selection activeCell="F46" sqref="F46"/>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200</v>
      </c>
      <c r="C2" s="735" t="s">
        <v>266</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41</v>
      </c>
      <c r="F43" s="368">
        <f>'ANAS 2015'!E6</f>
        <v>9.1300000000000008</v>
      </c>
      <c r="G43" s="367">
        <f t="shared" si="2"/>
        <v>2.2825000000000002</v>
      </c>
      <c r="H43" s="369">
        <f t="shared" si="0"/>
        <v>41</v>
      </c>
      <c r="I43" s="370">
        <f t="shared" si="1"/>
        <v>93.58250000000001</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1.215*11</f>
        <v>13.365</v>
      </c>
      <c r="F44" s="368">
        <f>'ANAS 2015'!E12</f>
        <v>15.59</v>
      </c>
      <c r="G44" s="367">
        <f t="shared" si="2"/>
        <v>3.8975</v>
      </c>
      <c r="H44" s="369">
        <f t="shared" si="0"/>
        <v>13.365</v>
      </c>
      <c r="I44" s="370">
        <f t="shared" si="1"/>
        <v>52.090087500000003</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2"/>
        <v>3.8149999999999999</v>
      </c>
      <c r="H45" s="369">
        <f t="shared" si="0"/>
        <v>2.52</v>
      </c>
      <c r="I45" s="370">
        <f t="shared" si="1"/>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0.81*12</f>
        <v>9.7200000000000006</v>
      </c>
      <c r="F46" s="368">
        <f>'ANAS 2015'!E10</f>
        <v>15.26</v>
      </c>
      <c r="G46" s="367">
        <f t="shared" si="2"/>
        <v>3.8149999999999999</v>
      </c>
      <c r="H46" s="369">
        <f t="shared" si="0"/>
        <v>9.7200000000000006</v>
      </c>
      <c r="I46" s="370">
        <f t="shared" si="1"/>
        <v>37.081800000000001</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210.62988750000002</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210.62988750000002</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33"/>
      <c r="K55" s="433"/>
    </row>
    <row r="64" spans="2:11" x14ac:dyDescent="0.2">
      <c r="E64" s="48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zoomScale="85" zoomScaleNormal="85" zoomScaleSheetLayoutView="85" workbookViewId="0">
      <selection activeCell="C37" sqref="C37"/>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201</v>
      </c>
      <c r="C2" s="741" t="s">
        <v>268</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1152</v>
      </c>
      <c r="F41" s="380">
        <f>'ANAS 2015'!E21</f>
        <v>0.4</v>
      </c>
      <c r="G41" s="483">
        <f>E41/$G$15</f>
        <v>1152</v>
      </c>
      <c r="H41" s="382">
        <f>G41*F41</f>
        <v>460.8</v>
      </c>
      <c r="J41" s="240"/>
      <c r="L41" s="212">
        <f>36*3+40*4+36*4+36*2+96*2+36*2+36*2+40*2+36*3+108*1+36*1</f>
        <v>1152</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f>E41</f>
        <v>1152</v>
      </c>
      <c r="F42" s="385">
        <f>'ANAS 2015'!E22</f>
        <v>1.8</v>
      </c>
      <c r="G42" s="484">
        <f>E42/$G$15</f>
        <v>1152</v>
      </c>
      <c r="H42" s="387">
        <f>G42*F42</f>
        <v>2073.6</v>
      </c>
      <c r="J42" s="240"/>
    </row>
    <row r="43" spans="2:12" ht="13.5" thickBot="1" x14ac:dyDescent="0.25">
      <c r="B43" s="248"/>
      <c r="C43" s="249" t="s">
        <v>22</v>
      </c>
      <c r="D43" s="250"/>
      <c r="E43" s="251"/>
      <c r="F43" s="251"/>
      <c r="G43" s="252" t="s">
        <v>15</v>
      </c>
      <c r="H43" s="221">
        <f>SUM(H41:H42)</f>
        <v>2534.4</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2534.4</v>
      </c>
    </row>
    <row r="64" spans="5:5" x14ac:dyDescent="0.2">
      <c r="E64" s="481"/>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2" orientation="portrait" horizont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25" zoomScale="85" zoomScaleNormal="85" zoomScaleSheetLayoutView="85" workbookViewId="0">
      <selection activeCell="E45" sqref="E45"/>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202</v>
      </c>
      <c r="C2" s="744" t="s">
        <v>274</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470</v>
      </c>
      <c r="F41" s="388">
        <f>'ANAS 2015'!E18</f>
        <v>0.4</v>
      </c>
      <c r="G41" s="389">
        <f>E41/$G$15</f>
        <v>470</v>
      </c>
      <c r="H41" s="390">
        <f>G41*F41</f>
        <v>188</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68</v>
      </c>
      <c r="F42" s="393">
        <f>'ANAS 2015'!E20</f>
        <v>0.85</v>
      </c>
      <c r="G42" s="394">
        <f>E42/$G$15</f>
        <v>68</v>
      </c>
      <c r="H42" s="395">
        <f>G42*F42</f>
        <v>57.8</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82</v>
      </c>
      <c r="F43" s="392">
        <f>'ANAS 2015'!E19</f>
        <v>0.25</v>
      </c>
      <c r="G43" s="394">
        <f>E43/$G$15</f>
        <v>82</v>
      </c>
      <c r="H43" s="395">
        <f>G43*F43</f>
        <v>20.5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8</v>
      </c>
      <c r="F44" s="392">
        <f>'ANALISI DI MERCATO'!H5</f>
        <v>37.774421333333336</v>
      </c>
      <c r="G44" s="369">
        <f>E44/$G$15</f>
        <v>8</v>
      </c>
      <c r="H44" s="370">
        <f>G44*F44</f>
        <v>302.19537066666669</v>
      </c>
      <c r="J44" s="36"/>
    </row>
    <row r="45" spans="2:10" ht="13.5" thickBot="1" x14ac:dyDescent="0.25">
      <c r="B45" s="141"/>
      <c r="C45" s="47" t="s">
        <v>22</v>
      </c>
      <c r="D45" s="48"/>
      <c r="E45" s="49"/>
      <c r="F45" s="49"/>
      <c r="G45" s="51" t="s">
        <v>15</v>
      </c>
      <c r="H45" s="10">
        <f>SUM(H41:H44)</f>
        <v>568.49537066666676</v>
      </c>
    </row>
    <row r="46" spans="2:10" ht="13.5" thickBot="1" x14ac:dyDescent="0.25">
      <c r="C46" s="64"/>
      <c r="D46" s="65"/>
      <c r="E46" s="66"/>
      <c r="F46" s="66"/>
      <c r="G46" s="67"/>
      <c r="H46" s="67"/>
    </row>
    <row r="47" spans="2:10" ht="13.5" thickBot="1" x14ac:dyDescent="0.25">
      <c r="C47" s="68"/>
      <c r="D47" s="68"/>
      <c r="E47" s="68"/>
      <c r="F47" s="68" t="s">
        <v>23</v>
      </c>
      <c r="G47" s="69" t="s">
        <v>31</v>
      </c>
      <c r="H47" s="10">
        <f>H45+H38+H27</f>
        <v>568.49537066666676</v>
      </c>
    </row>
    <row r="64" spans="5:5" x14ac:dyDescent="0.2">
      <c r="E64" s="480"/>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16"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203</v>
      </c>
      <c r="C2" s="744" t="s">
        <v>269</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row r="64" spans="2:10" x14ac:dyDescent="0.25">
      <c r="E64" s="479"/>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P64"/>
  <sheetViews>
    <sheetView view="pageBreakPreview" topLeftCell="A49" zoomScale="85" zoomScaleNormal="85" zoomScaleSheetLayoutView="85" zoomScalePageLayoutView="70" workbookViewId="0">
      <selection activeCell="E47" sqref="E4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204</v>
      </c>
      <c r="C2" s="725" t="s">
        <v>276</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6" s="91" customFormat="1" x14ac:dyDescent="0.25">
      <c r="B33" s="127"/>
      <c r="C33" s="92"/>
      <c r="D33" s="93"/>
      <c r="E33" s="128"/>
      <c r="F33" s="55"/>
      <c r="G33" s="55"/>
      <c r="H33" s="128"/>
      <c r="I33" s="128"/>
      <c r="J33" s="109"/>
    </row>
    <row r="34" spans="2:16" s="91" customFormat="1" x14ac:dyDescent="0.25">
      <c r="B34" s="127"/>
      <c r="C34" s="92"/>
      <c r="D34" s="93"/>
      <c r="E34" s="128"/>
      <c r="F34" s="55"/>
      <c r="G34" s="55"/>
      <c r="H34" s="128"/>
      <c r="I34" s="108"/>
      <c r="J34" s="109"/>
    </row>
    <row r="35" spans="2:16" s="91" customFormat="1" x14ac:dyDescent="0.25">
      <c r="B35" s="127"/>
      <c r="C35" s="92"/>
      <c r="D35" s="93"/>
      <c r="E35" s="128"/>
      <c r="F35" s="55"/>
      <c r="G35" s="55"/>
      <c r="H35" s="128"/>
      <c r="I35" s="108"/>
      <c r="J35" s="109"/>
    </row>
    <row r="36" spans="2:16" x14ac:dyDescent="0.25">
      <c r="B36" s="80"/>
      <c r="C36" s="38"/>
      <c r="D36" s="54"/>
      <c r="E36" s="113"/>
      <c r="F36" s="41"/>
      <c r="G36" s="41"/>
      <c r="H36" s="113"/>
      <c r="I36" s="113"/>
      <c r="J36" s="112"/>
    </row>
    <row r="37" spans="2:16" ht="15.75" thickBot="1" x14ac:dyDescent="0.3">
      <c r="B37" s="114"/>
      <c r="C37" s="42"/>
      <c r="D37" s="82"/>
      <c r="E37" s="129"/>
      <c r="F37" s="56"/>
      <c r="G37" s="56"/>
      <c r="H37" s="129"/>
      <c r="I37" s="111"/>
      <c r="J37" s="130"/>
      <c r="L37" s="36"/>
    </row>
    <row r="38" spans="2:16" ht="15.75" thickBot="1" x14ac:dyDescent="0.3">
      <c r="B38" s="118"/>
      <c r="C38" s="47" t="s">
        <v>17</v>
      </c>
      <c r="D38" s="48"/>
      <c r="E38" s="119"/>
      <c r="F38" s="50"/>
      <c r="G38" s="50"/>
      <c r="H38" s="119"/>
      <c r="I38" s="51" t="s">
        <v>15</v>
      </c>
      <c r="J38" s="10">
        <f>SUM(J30:J37)</f>
        <v>0</v>
      </c>
    </row>
    <row r="39" spans="2:16" ht="15.75" thickBot="1" x14ac:dyDescent="0.3">
      <c r="B39" s="118"/>
      <c r="C39" s="42"/>
      <c r="D39" s="43"/>
      <c r="E39" s="120"/>
      <c r="F39" s="52"/>
      <c r="G39" s="52"/>
      <c r="H39" s="120"/>
      <c r="I39" s="120"/>
      <c r="J39" s="121"/>
    </row>
    <row r="40" spans="2:16" ht="15.75" thickBot="1" x14ac:dyDescent="0.3">
      <c r="B40" s="122"/>
      <c r="C40" s="22" t="s">
        <v>18</v>
      </c>
      <c r="D40" s="43"/>
      <c r="E40" s="120"/>
      <c r="F40" s="52"/>
      <c r="G40" s="52"/>
      <c r="H40" s="120"/>
      <c r="I40" s="120"/>
      <c r="J40" s="121"/>
    </row>
    <row r="41" spans="2:16"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6"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6"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76</v>
      </c>
      <c r="F43" s="331" t="s">
        <v>20</v>
      </c>
      <c r="G43" s="331" t="s">
        <v>20</v>
      </c>
      <c r="H43" s="428">
        <f>'ANAS 2015'!E20</f>
        <v>0.85</v>
      </c>
      <c r="I43" s="428">
        <f t="shared" si="1"/>
        <v>76</v>
      </c>
      <c r="J43" s="395">
        <f t="shared" si="0"/>
        <v>64.599999999999994</v>
      </c>
      <c r="L43" s="36"/>
    </row>
    <row r="44" spans="2:16"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48</v>
      </c>
      <c r="F44" s="330">
        <f>'ANAS 2015'!E5</f>
        <v>43.06</v>
      </c>
      <c r="G44" s="330">
        <f>'ANAS 2015'!E6</f>
        <v>9.1300000000000008</v>
      </c>
      <c r="H44" s="428">
        <f>F44-G44+G44/4</f>
        <v>36.212499999999999</v>
      </c>
      <c r="I44" s="428">
        <f t="shared" si="1"/>
        <v>48</v>
      </c>
      <c r="J44" s="395">
        <f t="shared" si="0"/>
        <v>1738.1999999999998</v>
      </c>
      <c r="L44" s="36"/>
    </row>
    <row r="45" spans="2:16"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1.215*15</f>
        <v>18.225000000000001</v>
      </c>
      <c r="F45" s="330">
        <f>'ANAS 2015'!E11</f>
        <v>73.5</v>
      </c>
      <c r="G45" s="330">
        <f>'ANAS 2015'!E12</f>
        <v>15.59</v>
      </c>
      <c r="H45" s="428">
        <f>F45-G45+G45/4</f>
        <v>61.807499999999997</v>
      </c>
      <c r="I45" s="428">
        <f t="shared" si="1"/>
        <v>18.225000000000001</v>
      </c>
      <c r="J45" s="395">
        <f t="shared" si="0"/>
        <v>1126.4416874999999</v>
      </c>
      <c r="L45" s="36"/>
    </row>
    <row r="46" spans="2:16"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0.315*12</f>
        <v>3.7800000000000002</v>
      </c>
      <c r="F46" s="330">
        <f>'ANAS 2015'!E9</f>
        <v>71.98</v>
      </c>
      <c r="G46" s="330">
        <f>'ANAS 2015'!E12</f>
        <v>15.59</v>
      </c>
      <c r="H46" s="428">
        <f>F46-G46+G46/4</f>
        <v>60.287500000000001</v>
      </c>
      <c r="I46" s="428">
        <f t="shared" si="1"/>
        <v>3.7800000000000002</v>
      </c>
      <c r="J46" s="395">
        <f t="shared" si="0"/>
        <v>227.88675000000001</v>
      </c>
      <c r="L46" s="36"/>
    </row>
    <row r="47" spans="2:16" ht="204" x14ac:dyDescent="0.2">
      <c r="B47" s="347" t="s">
        <v>107</v>
      </c>
      <c r="C47" s="329" t="s">
        <v>119</v>
      </c>
      <c r="D47" s="354" t="s">
        <v>105</v>
      </c>
      <c r="E47" s="392">
        <f>0.81*9</f>
        <v>7.2900000000000009</v>
      </c>
      <c r="F47" s="330">
        <f>'ANAS 2015'!E9</f>
        <v>71.98</v>
      </c>
      <c r="G47" s="330">
        <f>'ANAS 2015'!E12</f>
        <v>15.59</v>
      </c>
      <c r="H47" s="428">
        <f>F47-G47+G47/4</f>
        <v>60.287500000000001</v>
      </c>
      <c r="I47" s="428">
        <f t="shared" si="1"/>
        <v>7.2900000000000009</v>
      </c>
      <c r="J47" s="395">
        <f t="shared" si="0"/>
        <v>439.49587500000007</v>
      </c>
      <c r="L47" s="36"/>
    </row>
    <row r="48" spans="2:16"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f>_xlfn.CEILING.MATH(5960/12,1)</f>
        <v>497</v>
      </c>
      <c r="F48" s="331" t="s">
        <v>20</v>
      </c>
      <c r="G48" s="331" t="s">
        <v>20</v>
      </c>
      <c r="H48" s="428">
        <f>'ANAS 2015'!E18</f>
        <v>0.4</v>
      </c>
      <c r="I48" s="428">
        <f t="shared" si="1"/>
        <v>497</v>
      </c>
      <c r="J48" s="395">
        <f t="shared" si="0"/>
        <v>198.8</v>
      </c>
      <c r="L48" s="36"/>
      <c r="P48" s="1">
        <f>108+36+120+120+120+120+36+40*4+36*2+2000*2+96*2+36*2+96*2+36*2+60*2+36*2+40*3+36*2+48+108</f>
        <v>5960</v>
      </c>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94</v>
      </c>
      <c r="F49" s="331" t="s">
        <v>20</v>
      </c>
      <c r="G49" s="331" t="s">
        <v>20</v>
      </c>
      <c r="H49" s="428">
        <f>'ANAS 2015'!E19</f>
        <v>0.25</v>
      </c>
      <c r="I49" s="428">
        <f t="shared" si="1"/>
        <v>94</v>
      </c>
      <c r="J49" s="395">
        <f t="shared" si="0"/>
        <v>23.5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9</v>
      </c>
      <c r="F52" s="331" t="s">
        <v>20</v>
      </c>
      <c r="G52" s="331" t="s">
        <v>20</v>
      </c>
      <c r="H52" s="428">
        <f>'ANALISI DI MERCATO'!H5</f>
        <v>37.774421333333336</v>
      </c>
      <c r="I52" s="394">
        <f t="shared" si="1"/>
        <v>9</v>
      </c>
      <c r="J52" s="395">
        <f t="shared" si="0"/>
        <v>339.96979200000004</v>
      </c>
      <c r="L52" s="36"/>
    </row>
    <row r="53" spans="2:12" ht="15.75" thickBot="1" x14ac:dyDescent="0.3">
      <c r="B53" s="118"/>
      <c r="C53" s="47" t="s">
        <v>22</v>
      </c>
      <c r="D53" s="48"/>
      <c r="E53" s="119"/>
      <c r="F53" s="50"/>
      <c r="G53" s="50"/>
      <c r="H53" s="119"/>
      <c r="I53" s="51" t="s">
        <v>15</v>
      </c>
      <c r="J53" s="10">
        <f>SUM(J41:J52)</f>
        <v>4442.9754045</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4442.9754045</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row r="64" spans="2:12" x14ac:dyDescent="0.25">
      <c r="E64" s="479"/>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workbookViewId="0">
      <selection activeCell="AB21" sqref="AB21:AF21"/>
    </sheetView>
  </sheetViews>
  <sheetFormatPr defaultRowHeight="15" x14ac:dyDescent="0.25"/>
  <cols>
    <col min="1" max="28" width="2.7109375" style="293" customWidth="1"/>
    <col min="29" max="31" width="3" style="293" customWidth="1"/>
    <col min="32" max="32" width="2.85546875" style="293" customWidth="1"/>
    <col min="33" max="256" width="9.140625" style="293"/>
    <col min="257" max="284" width="2.7109375" style="293" customWidth="1"/>
    <col min="285" max="287" width="3" style="293" customWidth="1"/>
    <col min="288" max="288" width="2.85546875" style="293" customWidth="1"/>
    <col min="289" max="512" width="9.140625" style="293"/>
    <col min="513" max="540" width="2.7109375" style="293" customWidth="1"/>
    <col min="541" max="543" width="3" style="293" customWidth="1"/>
    <col min="544" max="544" width="2.85546875" style="293" customWidth="1"/>
    <col min="545" max="768" width="9.140625" style="293"/>
    <col min="769" max="796" width="2.7109375" style="293" customWidth="1"/>
    <col min="797" max="799" width="3" style="293" customWidth="1"/>
    <col min="800" max="800" width="2.85546875" style="293" customWidth="1"/>
    <col min="801" max="1024" width="9.140625" style="293"/>
    <col min="1025" max="1052" width="2.7109375" style="293" customWidth="1"/>
    <col min="1053" max="1055" width="3" style="293" customWidth="1"/>
    <col min="1056" max="1056" width="2.85546875" style="293" customWidth="1"/>
    <col min="1057" max="1280" width="9.140625" style="293"/>
    <col min="1281" max="1308" width="2.7109375" style="293" customWidth="1"/>
    <col min="1309" max="1311" width="3" style="293" customWidth="1"/>
    <col min="1312" max="1312" width="2.85546875" style="293" customWidth="1"/>
    <col min="1313" max="1536" width="9.140625" style="293"/>
    <col min="1537" max="1564" width="2.7109375" style="293" customWidth="1"/>
    <col min="1565" max="1567" width="3" style="293" customWidth="1"/>
    <col min="1568" max="1568" width="2.85546875" style="293" customWidth="1"/>
    <col min="1569" max="1792" width="9.140625" style="293"/>
    <col min="1793" max="1820" width="2.7109375" style="293" customWidth="1"/>
    <col min="1821" max="1823" width="3" style="293" customWidth="1"/>
    <col min="1824" max="1824" width="2.85546875" style="293" customWidth="1"/>
    <col min="1825" max="2048" width="9.140625" style="293"/>
    <col min="2049" max="2076" width="2.7109375" style="293" customWidth="1"/>
    <col min="2077" max="2079" width="3" style="293" customWidth="1"/>
    <col min="2080" max="2080" width="2.85546875" style="293" customWidth="1"/>
    <col min="2081" max="2304" width="9.140625" style="293"/>
    <col min="2305" max="2332" width="2.7109375" style="293" customWidth="1"/>
    <col min="2333" max="2335" width="3" style="293" customWidth="1"/>
    <col min="2336" max="2336" width="2.85546875" style="293" customWidth="1"/>
    <col min="2337" max="2560" width="9.140625" style="293"/>
    <col min="2561" max="2588" width="2.7109375" style="293" customWidth="1"/>
    <col min="2589" max="2591" width="3" style="293" customWidth="1"/>
    <col min="2592" max="2592" width="2.85546875" style="293" customWidth="1"/>
    <col min="2593" max="2816" width="9.140625" style="293"/>
    <col min="2817" max="2844" width="2.7109375" style="293" customWidth="1"/>
    <col min="2845" max="2847" width="3" style="293" customWidth="1"/>
    <col min="2848" max="2848" width="2.85546875" style="293" customWidth="1"/>
    <col min="2849" max="3072" width="9.140625" style="293"/>
    <col min="3073" max="3100" width="2.7109375" style="293" customWidth="1"/>
    <col min="3101" max="3103" width="3" style="293" customWidth="1"/>
    <col min="3104" max="3104" width="2.85546875" style="293" customWidth="1"/>
    <col min="3105" max="3328" width="9.140625" style="293"/>
    <col min="3329" max="3356" width="2.7109375" style="293" customWidth="1"/>
    <col min="3357" max="3359" width="3" style="293" customWidth="1"/>
    <col min="3360" max="3360" width="2.85546875" style="293" customWidth="1"/>
    <col min="3361" max="3584" width="9.140625" style="293"/>
    <col min="3585" max="3612" width="2.7109375" style="293" customWidth="1"/>
    <col min="3613" max="3615" width="3" style="293" customWidth="1"/>
    <col min="3616" max="3616" width="2.85546875" style="293" customWidth="1"/>
    <col min="3617" max="3840" width="9.140625" style="293"/>
    <col min="3841" max="3868" width="2.7109375" style="293" customWidth="1"/>
    <col min="3869" max="3871" width="3" style="293" customWidth="1"/>
    <col min="3872" max="3872" width="2.85546875" style="293" customWidth="1"/>
    <col min="3873" max="4096" width="9.140625" style="293"/>
    <col min="4097" max="4124" width="2.7109375" style="293" customWidth="1"/>
    <col min="4125" max="4127" width="3" style="293" customWidth="1"/>
    <col min="4128" max="4128" width="2.85546875" style="293" customWidth="1"/>
    <col min="4129" max="4352" width="9.140625" style="293"/>
    <col min="4353" max="4380" width="2.7109375" style="293" customWidth="1"/>
    <col min="4381" max="4383" width="3" style="293" customWidth="1"/>
    <col min="4384" max="4384" width="2.85546875" style="293" customWidth="1"/>
    <col min="4385" max="4608" width="9.140625" style="293"/>
    <col min="4609" max="4636" width="2.7109375" style="293" customWidth="1"/>
    <col min="4637" max="4639" width="3" style="293" customWidth="1"/>
    <col min="4640" max="4640" width="2.85546875" style="293" customWidth="1"/>
    <col min="4641" max="4864" width="9.140625" style="293"/>
    <col min="4865" max="4892" width="2.7109375" style="293" customWidth="1"/>
    <col min="4893" max="4895" width="3" style="293" customWidth="1"/>
    <col min="4896" max="4896" width="2.85546875" style="293" customWidth="1"/>
    <col min="4897" max="5120" width="9.140625" style="293"/>
    <col min="5121" max="5148" width="2.7109375" style="293" customWidth="1"/>
    <col min="5149" max="5151" width="3" style="293" customWidth="1"/>
    <col min="5152" max="5152" width="2.85546875" style="293" customWidth="1"/>
    <col min="5153" max="5376" width="9.140625" style="293"/>
    <col min="5377" max="5404" width="2.7109375" style="293" customWidth="1"/>
    <col min="5405" max="5407" width="3" style="293" customWidth="1"/>
    <col min="5408" max="5408" width="2.85546875" style="293" customWidth="1"/>
    <col min="5409" max="5632" width="9.140625" style="293"/>
    <col min="5633" max="5660" width="2.7109375" style="293" customWidth="1"/>
    <col min="5661" max="5663" width="3" style="293" customWidth="1"/>
    <col min="5664" max="5664" width="2.85546875" style="293" customWidth="1"/>
    <col min="5665" max="5888" width="9.140625" style="293"/>
    <col min="5889" max="5916" width="2.7109375" style="293" customWidth="1"/>
    <col min="5917" max="5919" width="3" style="293" customWidth="1"/>
    <col min="5920" max="5920" width="2.85546875" style="293" customWidth="1"/>
    <col min="5921" max="6144" width="9.140625" style="293"/>
    <col min="6145" max="6172" width="2.7109375" style="293" customWidth="1"/>
    <col min="6173" max="6175" width="3" style="293" customWidth="1"/>
    <col min="6176" max="6176" width="2.85546875" style="293" customWidth="1"/>
    <col min="6177" max="6400" width="9.140625" style="293"/>
    <col min="6401" max="6428" width="2.7109375" style="293" customWidth="1"/>
    <col min="6429" max="6431" width="3" style="293" customWidth="1"/>
    <col min="6432" max="6432" width="2.85546875" style="293" customWidth="1"/>
    <col min="6433" max="6656" width="9.140625" style="293"/>
    <col min="6657" max="6684" width="2.7109375" style="293" customWidth="1"/>
    <col min="6685" max="6687" width="3" style="293" customWidth="1"/>
    <col min="6688" max="6688" width="2.85546875" style="293" customWidth="1"/>
    <col min="6689" max="6912" width="9.140625" style="293"/>
    <col min="6913" max="6940" width="2.7109375" style="293" customWidth="1"/>
    <col min="6941" max="6943" width="3" style="293" customWidth="1"/>
    <col min="6944" max="6944" width="2.85546875" style="293" customWidth="1"/>
    <col min="6945" max="7168" width="9.140625" style="293"/>
    <col min="7169" max="7196" width="2.7109375" style="293" customWidth="1"/>
    <col min="7197" max="7199" width="3" style="293" customWidth="1"/>
    <col min="7200" max="7200" width="2.85546875" style="293" customWidth="1"/>
    <col min="7201" max="7424" width="9.140625" style="293"/>
    <col min="7425" max="7452" width="2.7109375" style="293" customWidth="1"/>
    <col min="7453" max="7455" width="3" style="293" customWidth="1"/>
    <col min="7456" max="7456" width="2.85546875" style="293" customWidth="1"/>
    <col min="7457" max="7680" width="9.140625" style="293"/>
    <col min="7681" max="7708" width="2.7109375" style="293" customWidth="1"/>
    <col min="7709" max="7711" width="3" style="293" customWidth="1"/>
    <col min="7712" max="7712" width="2.85546875" style="293" customWidth="1"/>
    <col min="7713" max="7936" width="9.140625" style="293"/>
    <col min="7937" max="7964" width="2.7109375" style="293" customWidth="1"/>
    <col min="7965" max="7967" width="3" style="293" customWidth="1"/>
    <col min="7968" max="7968" width="2.85546875" style="293" customWidth="1"/>
    <col min="7969" max="8192" width="9.140625" style="293"/>
    <col min="8193" max="8220" width="2.7109375" style="293" customWidth="1"/>
    <col min="8221" max="8223" width="3" style="293" customWidth="1"/>
    <col min="8224" max="8224" width="2.85546875" style="293" customWidth="1"/>
    <col min="8225" max="8448" width="9.140625" style="293"/>
    <col min="8449" max="8476" width="2.7109375" style="293" customWidth="1"/>
    <col min="8477" max="8479" width="3" style="293" customWidth="1"/>
    <col min="8480" max="8480" width="2.85546875" style="293" customWidth="1"/>
    <col min="8481" max="8704" width="9.140625" style="293"/>
    <col min="8705" max="8732" width="2.7109375" style="293" customWidth="1"/>
    <col min="8733" max="8735" width="3" style="293" customWidth="1"/>
    <col min="8736" max="8736" width="2.85546875" style="293" customWidth="1"/>
    <col min="8737" max="8960" width="9.140625" style="293"/>
    <col min="8961" max="8988" width="2.7109375" style="293" customWidth="1"/>
    <col min="8989" max="8991" width="3" style="293" customWidth="1"/>
    <col min="8992" max="8992" width="2.85546875" style="293" customWidth="1"/>
    <col min="8993" max="9216" width="9.140625" style="293"/>
    <col min="9217" max="9244" width="2.7109375" style="293" customWidth="1"/>
    <col min="9245" max="9247" width="3" style="293" customWidth="1"/>
    <col min="9248" max="9248" width="2.85546875" style="293" customWidth="1"/>
    <col min="9249" max="9472" width="9.140625" style="293"/>
    <col min="9473" max="9500" width="2.7109375" style="293" customWidth="1"/>
    <col min="9501" max="9503" width="3" style="293" customWidth="1"/>
    <col min="9504" max="9504" width="2.85546875" style="293" customWidth="1"/>
    <col min="9505" max="9728" width="9.140625" style="293"/>
    <col min="9729" max="9756" width="2.7109375" style="293" customWidth="1"/>
    <col min="9757" max="9759" width="3" style="293" customWidth="1"/>
    <col min="9760" max="9760" width="2.85546875" style="293" customWidth="1"/>
    <col min="9761" max="9984" width="9.140625" style="293"/>
    <col min="9985" max="10012" width="2.7109375" style="293" customWidth="1"/>
    <col min="10013" max="10015" width="3" style="293" customWidth="1"/>
    <col min="10016" max="10016" width="2.85546875" style="293" customWidth="1"/>
    <col min="10017" max="10240" width="9.140625" style="293"/>
    <col min="10241" max="10268" width="2.7109375" style="293" customWidth="1"/>
    <col min="10269" max="10271" width="3" style="293" customWidth="1"/>
    <col min="10272" max="10272" width="2.85546875" style="293" customWidth="1"/>
    <col min="10273" max="10496" width="9.140625" style="293"/>
    <col min="10497" max="10524" width="2.7109375" style="293" customWidth="1"/>
    <col min="10525" max="10527" width="3" style="293" customWidth="1"/>
    <col min="10528" max="10528" width="2.85546875" style="293" customWidth="1"/>
    <col min="10529" max="10752" width="9.140625" style="293"/>
    <col min="10753" max="10780" width="2.7109375" style="293" customWidth="1"/>
    <col min="10781" max="10783" width="3" style="293" customWidth="1"/>
    <col min="10784" max="10784" width="2.85546875" style="293" customWidth="1"/>
    <col min="10785" max="11008" width="9.140625" style="293"/>
    <col min="11009" max="11036" width="2.7109375" style="293" customWidth="1"/>
    <col min="11037" max="11039" width="3" style="293" customWidth="1"/>
    <col min="11040" max="11040" width="2.85546875" style="293" customWidth="1"/>
    <col min="11041" max="11264" width="9.140625" style="293"/>
    <col min="11265" max="11292" width="2.7109375" style="293" customWidth="1"/>
    <col min="11293" max="11295" width="3" style="293" customWidth="1"/>
    <col min="11296" max="11296" width="2.85546875" style="293" customWidth="1"/>
    <col min="11297" max="11520" width="9.140625" style="293"/>
    <col min="11521" max="11548" width="2.7109375" style="293" customWidth="1"/>
    <col min="11549" max="11551" width="3" style="293" customWidth="1"/>
    <col min="11552" max="11552" width="2.85546875" style="293" customWidth="1"/>
    <col min="11553" max="11776" width="9.140625" style="293"/>
    <col min="11777" max="11804" width="2.7109375" style="293" customWidth="1"/>
    <col min="11805" max="11807" width="3" style="293" customWidth="1"/>
    <col min="11808" max="11808" width="2.85546875" style="293" customWidth="1"/>
    <col min="11809" max="12032" width="9.140625" style="293"/>
    <col min="12033" max="12060" width="2.7109375" style="293" customWidth="1"/>
    <col min="12061" max="12063" width="3" style="293" customWidth="1"/>
    <col min="12064" max="12064" width="2.85546875" style="293" customWidth="1"/>
    <col min="12065" max="12288" width="9.140625" style="293"/>
    <col min="12289" max="12316" width="2.7109375" style="293" customWidth="1"/>
    <col min="12317" max="12319" width="3" style="293" customWidth="1"/>
    <col min="12320" max="12320" width="2.85546875" style="293" customWidth="1"/>
    <col min="12321" max="12544" width="9.140625" style="293"/>
    <col min="12545" max="12572" width="2.7109375" style="293" customWidth="1"/>
    <col min="12573" max="12575" width="3" style="293" customWidth="1"/>
    <col min="12576" max="12576" width="2.85546875" style="293" customWidth="1"/>
    <col min="12577" max="12800" width="9.140625" style="293"/>
    <col min="12801" max="12828" width="2.7109375" style="293" customWidth="1"/>
    <col min="12829" max="12831" width="3" style="293" customWidth="1"/>
    <col min="12832" max="12832" width="2.85546875" style="293" customWidth="1"/>
    <col min="12833" max="13056" width="9.140625" style="293"/>
    <col min="13057" max="13084" width="2.7109375" style="293" customWidth="1"/>
    <col min="13085" max="13087" width="3" style="293" customWidth="1"/>
    <col min="13088" max="13088" width="2.85546875" style="293" customWidth="1"/>
    <col min="13089" max="13312" width="9.140625" style="293"/>
    <col min="13313" max="13340" width="2.7109375" style="293" customWidth="1"/>
    <col min="13341" max="13343" width="3" style="293" customWidth="1"/>
    <col min="13344" max="13344" width="2.85546875" style="293" customWidth="1"/>
    <col min="13345" max="13568" width="9.140625" style="293"/>
    <col min="13569" max="13596" width="2.7109375" style="293" customWidth="1"/>
    <col min="13597" max="13599" width="3" style="293" customWidth="1"/>
    <col min="13600" max="13600" width="2.85546875" style="293" customWidth="1"/>
    <col min="13601" max="13824" width="9.140625" style="293"/>
    <col min="13825" max="13852" width="2.7109375" style="293" customWidth="1"/>
    <col min="13853" max="13855" width="3" style="293" customWidth="1"/>
    <col min="13856" max="13856" width="2.85546875" style="293" customWidth="1"/>
    <col min="13857" max="14080" width="9.140625" style="293"/>
    <col min="14081" max="14108" width="2.7109375" style="293" customWidth="1"/>
    <col min="14109" max="14111" width="3" style="293" customWidth="1"/>
    <col min="14112" max="14112" width="2.85546875" style="293" customWidth="1"/>
    <col min="14113" max="14336" width="9.140625" style="293"/>
    <col min="14337" max="14364" width="2.7109375" style="293" customWidth="1"/>
    <col min="14365" max="14367" width="3" style="293" customWidth="1"/>
    <col min="14368" max="14368" width="2.85546875" style="293" customWidth="1"/>
    <col min="14369" max="14592" width="9.140625" style="293"/>
    <col min="14593" max="14620" width="2.7109375" style="293" customWidth="1"/>
    <col min="14621" max="14623" width="3" style="293" customWidth="1"/>
    <col min="14624" max="14624" width="2.85546875" style="293" customWidth="1"/>
    <col min="14625" max="14848" width="9.140625" style="293"/>
    <col min="14849" max="14876" width="2.7109375" style="293" customWidth="1"/>
    <col min="14877" max="14879" width="3" style="293" customWidth="1"/>
    <col min="14880" max="14880" width="2.85546875" style="293" customWidth="1"/>
    <col min="14881" max="15104" width="9.140625" style="293"/>
    <col min="15105" max="15132" width="2.7109375" style="293" customWidth="1"/>
    <col min="15133" max="15135" width="3" style="293" customWidth="1"/>
    <col min="15136" max="15136" width="2.85546875" style="293" customWidth="1"/>
    <col min="15137" max="15360" width="9.140625" style="293"/>
    <col min="15361" max="15388" width="2.7109375" style="293" customWidth="1"/>
    <col min="15389" max="15391" width="3" style="293" customWidth="1"/>
    <col min="15392" max="15392" width="2.85546875" style="293" customWidth="1"/>
    <col min="15393" max="15616" width="9.140625" style="293"/>
    <col min="15617" max="15644" width="2.7109375" style="293" customWidth="1"/>
    <col min="15645" max="15647" width="3" style="293" customWidth="1"/>
    <col min="15648" max="15648" width="2.85546875" style="293" customWidth="1"/>
    <col min="15649" max="15872" width="9.140625" style="293"/>
    <col min="15873" max="15900" width="2.7109375" style="293" customWidth="1"/>
    <col min="15901" max="15903" width="3" style="293" customWidth="1"/>
    <col min="15904" max="15904" width="2.85546875" style="293" customWidth="1"/>
    <col min="15905" max="16128" width="9.140625" style="293"/>
    <col min="16129" max="16156" width="2.7109375" style="293" customWidth="1"/>
    <col min="16157" max="16159" width="3" style="293" customWidth="1"/>
    <col min="16160" max="16160" width="2.85546875" style="293" customWidth="1"/>
    <col min="16161" max="16384" width="9.140625" style="293"/>
  </cols>
  <sheetData>
    <row r="1" spans="1:32" x14ac:dyDescent="0.25">
      <c r="A1" s="685" t="s">
        <v>40</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2" x14ac:dyDescent="0.2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row>
    <row r="3" spans="1:32" ht="126.75" customHeight="1" x14ac:dyDescent="0.25">
      <c r="A3" s="686" t="s">
        <v>41</v>
      </c>
      <c r="B3" s="686"/>
      <c r="C3" s="687" t="s">
        <v>96</v>
      </c>
      <c r="D3" s="687"/>
      <c r="E3" s="687"/>
      <c r="F3" s="687"/>
      <c r="G3" s="687"/>
      <c r="H3" s="688" t="s">
        <v>95</v>
      </c>
      <c r="I3" s="688"/>
      <c r="J3" s="688"/>
      <c r="K3" s="688"/>
      <c r="L3" s="688"/>
      <c r="M3" s="688"/>
      <c r="N3" s="688"/>
      <c r="O3" s="688"/>
      <c r="P3" s="688"/>
      <c r="Q3" s="688"/>
      <c r="R3" s="688"/>
      <c r="S3" s="688"/>
      <c r="T3" s="688"/>
      <c r="U3" s="688"/>
      <c r="V3" s="688"/>
      <c r="W3" s="688"/>
      <c r="X3" s="688"/>
      <c r="Y3" s="688"/>
      <c r="Z3" s="688"/>
      <c r="AA3" s="688"/>
      <c r="AB3" s="688"/>
      <c r="AC3" s="688"/>
      <c r="AD3" s="688"/>
      <c r="AE3" s="688"/>
      <c r="AF3" s="688"/>
    </row>
    <row r="4" spans="1:32" x14ac:dyDescent="0.2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1:32" x14ac:dyDescent="0.25">
      <c r="A5" s="686" t="s">
        <v>42</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9"/>
      <c r="AC5" s="686"/>
      <c r="AD5" s="686"/>
      <c r="AE5" s="686"/>
      <c r="AF5" s="686"/>
    </row>
    <row r="6" spans="1:32"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row>
    <row r="7" spans="1:32" ht="24" customHeight="1" x14ac:dyDescent="0.25">
      <c r="A7" s="691" t="s">
        <v>43</v>
      </c>
      <c r="B7" s="692"/>
      <c r="C7" s="692"/>
      <c r="D7" s="692"/>
      <c r="E7" s="692"/>
      <c r="F7" s="688" t="s">
        <v>44</v>
      </c>
      <c r="G7" s="688"/>
      <c r="H7" s="688"/>
      <c r="I7" s="688"/>
      <c r="J7" s="688"/>
      <c r="K7" s="688"/>
      <c r="L7" s="688"/>
      <c r="M7" s="688"/>
      <c r="N7" s="690">
        <v>5700</v>
      </c>
      <c r="O7" s="690"/>
      <c r="P7" s="690"/>
      <c r="Q7" s="690"/>
      <c r="R7" s="690"/>
      <c r="S7" s="690"/>
      <c r="T7" s="690"/>
      <c r="U7" s="686" t="s">
        <v>45</v>
      </c>
      <c r="V7" s="686"/>
      <c r="W7" s="686"/>
      <c r="X7" s="294"/>
      <c r="Y7" s="294"/>
      <c r="Z7" s="294"/>
      <c r="AA7" s="294"/>
      <c r="AB7" s="294"/>
      <c r="AC7" s="294"/>
      <c r="AD7" s="294"/>
      <c r="AE7" s="294"/>
      <c r="AF7" s="294"/>
    </row>
    <row r="8" spans="1:32" ht="24" customHeight="1" x14ac:dyDescent="0.25">
      <c r="A8" s="691"/>
      <c r="B8" s="692"/>
      <c r="C8" s="692"/>
      <c r="D8" s="692"/>
      <c r="E8" s="692"/>
      <c r="F8" s="688" t="s">
        <v>46</v>
      </c>
      <c r="G8" s="688"/>
      <c r="H8" s="688"/>
      <c r="I8" s="688"/>
      <c r="J8" s="688"/>
      <c r="K8" s="688"/>
      <c r="L8" s="688"/>
      <c r="M8" s="688"/>
      <c r="N8" s="690">
        <f>N7/(5*240)</f>
        <v>4.75</v>
      </c>
      <c r="O8" s="690"/>
      <c r="P8" s="690"/>
      <c r="Q8" s="690"/>
      <c r="R8" s="690"/>
      <c r="S8" s="690"/>
      <c r="T8" s="690"/>
      <c r="U8" s="686" t="s">
        <v>45</v>
      </c>
      <c r="V8" s="686"/>
      <c r="W8" s="686"/>
      <c r="X8" s="294"/>
      <c r="Y8" s="294"/>
      <c r="Z8" s="294"/>
      <c r="AA8" s="294"/>
      <c r="AB8" s="294"/>
      <c r="AC8" s="294"/>
      <c r="AD8" s="294"/>
      <c r="AE8" s="294"/>
      <c r="AF8" s="294"/>
    </row>
    <row r="9" spans="1:32" ht="24" customHeight="1" x14ac:dyDescent="0.25">
      <c r="A9" s="691"/>
      <c r="B9" s="692"/>
      <c r="C9" s="692"/>
      <c r="D9" s="692"/>
      <c r="E9" s="692"/>
      <c r="F9" s="688" t="s">
        <v>47</v>
      </c>
      <c r="G9" s="688"/>
      <c r="H9" s="688"/>
      <c r="I9" s="688"/>
      <c r="J9" s="688"/>
      <c r="K9" s="688"/>
      <c r="L9" s="688"/>
      <c r="M9" s="688"/>
      <c r="N9" s="690">
        <f>130/5</f>
        <v>26</v>
      </c>
      <c r="O9" s="690"/>
      <c r="P9" s="690"/>
      <c r="Q9" s="690"/>
      <c r="R9" s="690"/>
      <c r="S9" s="690"/>
      <c r="T9" s="690"/>
      <c r="U9" s="686" t="s">
        <v>45</v>
      </c>
      <c r="V9" s="686"/>
      <c r="W9" s="686"/>
      <c r="X9" s="294"/>
      <c r="Y9" s="294"/>
      <c r="Z9" s="294"/>
      <c r="AA9" s="294"/>
      <c r="AB9" s="294"/>
      <c r="AC9" s="294"/>
      <c r="AD9" s="294"/>
      <c r="AE9" s="294"/>
      <c r="AF9" s="294"/>
    </row>
    <row r="10" spans="1:32" x14ac:dyDescent="0.25">
      <c r="A10" s="691"/>
      <c r="B10" s="692"/>
      <c r="C10" s="692"/>
      <c r="D10" s="692"/>
      <c r="E10" s="692"/>
      <c r="F10" s="686" t="s">
        <v>35</v>
      </c>
      <c r="G10" s="686"/>
      <c r="H10" s="686"/>
      <c r="I10" s="686"/>
      <c r="J10" s="686"/>
      <c r="K10" s="686"/>
      <c r="L10" s="686"/>
      <c r="M10" s="686"/>
      <c r="N10" s="690">
        <f>SUM(N8:T9)</f>
        <v>30.75</v>
      </c>
      <c r="O10" s="690"/>
      <c r="P10" s="690"/>
      <c r="Q10" s="690"/>
      <c r="R10" s="690"/>
      <c r="S10" s="690"/>
      <c r="T10" s="690"/>
      <c r="U10" s="686" t="s">
        <v>45</v>
      </c>
      <c r="V10" s="686"/>
      <c r="W10" s="686"/>
      <c r="X10" s="294"/>
      <c r="Y10" s="294"/>
      <c r="Z10" s="294"/>
      <c r="AA10" s="294"/>
      <c r="AB10" s="294"/>
      <c r="AC10" s="294"/>
      <c r="AD10" s="294"/>
      <c r="AE10" s="294"/>
      <c r="AF10" s="294"/>
    </row>
    <row r="11" spans="1:32" x14ac:dyDescent="0.25">
      <c r="A11" s="692"/>
      <c r="B11" s="692"/>
      <c r="C11" s="692"/>
      <c r="D11" s="692"/>
      <c r="E11" s="692"/>
      <c r="F11" s="686" t="s">
        <v>48</v>
      </c>
      <c r="G11" s="686"/>
      <c r="H11" s="686"/>
      <c r="I11" s="686"/>
      <c r="J11" s="686"/>
      <c r="K11" s="686"/>
      <c r="L11" s="686"/>
      <c r="M11" s="686"/>
      <c r="N11" s="690"/>
      <c r="O11" s="690"/>
      <c r="P11" s="690"/>
      <c r="Q11" s="690"/>
      <c r="R11" s="690"/>
      <c r="S11" s="690"/>
      <c r="T11" s="690"/>
      <c r="U11" s="686" t="s">
        <v>45</v>
      </c>
      <c r="V11" s="686"/>
      <c r="W11" s="686"/>
      <c r="X11" s="294"/>
      <c r="Y11" s="294"/>
      <c r="Z11" s="294"/>
      <c r="AA11" s="294"/>
      <c r="AB11" s="294"/>
      <c r="AC11" s="294"/>
      <c r="AD11" s="294"/>
      <c r="AE11" s="294"/>
      <c r="AF11" s="294"/>
    </row>
    <row r="12" spans="1:32" x14ac:dyDescent="0.25">
      <c r="A12" s="692"/>
      <c r="B12" s="692"/>
      <c r="C12" s="692"/>
      <c r="D12" s="692"/>
      <c r="E12" s="692"/>
      <c r="F12" s="686" t="s">
        <v>49</v>
      </c>
      <c r="G12" s="686"/>
      <c r="H12" s="686"/>
      <c r="I12" s="686"/>
      <c r="J12" s="686"/>
      <c r="K12" s="686"/>
      <c r="L12" s="686"/>
      <c r="M12" s="686"/>
      <c r="N12" s="690"/>
      <c r="O12" s="690"/>
      <c r="P12" s="690"/>
      <c r="Q12" s="690"/>
      <c r="R12" s="690"/>
      <c r="S12" s="690"/>
      <c r="T12" s="690"/>
      <c r="U12" s="686" t="s">
        <v>45</v>
      </c>
      <c r="V12" s="686"/>
      <c r="W12" s="686"/>
      <c r="X12" s="294"/>
      <c r="Y12" s="294"/>
      <c r="Z12" s="294"/>
      <c r="AA12" s="294"/>
      <c r="AB12" s="294"/>
      <c r="AC12" s="294"/>
      <c r="AD12" s="294"/>
      <c r="AE12" s="294"/>
      <c r="AF12" s="294"/>
    </row>
    <row r="13" spans="1:32" x14ac:dyDescent="0.25">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row>
    <row r="14" spans="1:32" x14ac:dyDescent="0.25">
      <c r="A14" s="699" t="s">
        <v>50</v>
      </c>
      <c r="B14" s="699"/>
      <c r="C14" s="699"/>
      <c r="D14" s="686" t="s">
        <v>51</v>
      </c>
      <c r="E14" s="686"/>
      <c r="F14" s="686"/>
      <c r="G14" s="686"/>
      <c r="H14" s="686"/>
      <c r="I14" s="686"/>
      <c r="J14" s="686"/>
      <c r="K14" s="686"/>
      <c r="L14" s="96"/>
      <c r="M14" s="686" t="s">
        <v>52</v>
      </c>
      <c r="N14" s="686"/>
      <c r="O14" s="686"/>
      <c r="P14" s="686"/>
      <c r="Q14" s="686"/>
      <c r="R14" s="686"/>
      <c r="S14" s="686"/>
      <c r="T14" s="686"/>
      <c r="U14" s="686"/>
      <c r="V14" s="686"/>
      <c r="W14" s="686"/>
      <c r="X14" s="686"/>
      <c r="Y14" s="686"/>
      <c r="Z14" s="686" t="s">
        <v>53</v>
      </c>
      <c r="AA14" s="686"/>
      <c r="AB14" s="686"/>
      <c r="AC14" s="686"/>
      <c r="AD14" s="686"/>
      <c r="AE14" s="686"/>
      <c r="AF14" s="686"/>
    </row>
    <row r="15" spans="1:32" x14ac:dyDescent="0.25">
      <c r="A15" s="699"/>
      <c r="B15" s="699"/>
      <c r="C15" s="699"/>
      <c r="D15" s="686" t="s">
        <v>54</v>
      </c>
      <c r="E15" s="686"/>
      <c r="F15" s="686"/>
      <c r="G15" s="686"/>
      <c r="H15" s="694"/>
      <c r="I15" s="694"/>
      <c r="J15" s="686" t="s">
        <v>55</v>
      </c>
      <c r="K15" s="686"/>
      <c r="L15" s="686"/>
      <c r="M15" s="686"/>
      <c r="N15" s="686"/>
      <c r="O15" s="696">
        <f>(N10+N11+N12)*H15</f>
        <v>0</v>
      </c>
      <c r="P15" s="696"/>
      <c r="Q15" s="696"/>
      <c r="R15" s="696"/>
      <c r="S15" s="696"/>
      <c r="T15" s="696"/>
      <c r="U15" s="696"/>
      <c r="V15" s="696"/>
      <c r="W15" s="294"/>
      <c r="X15" s="294"/>
      <c r="Y15" s="294"/>
      <c r="Z15" s="294"/>
      <c r="AA15" s="294"/>
      <c r="AB15" s="294"/>
      <c r="AC15" s="294"/>
      <c r="AD15" s="294"/>
      <c r="AE15" s="294"/>
      <c r="AF15" s="294"/>
    </row>
    <row r="16" spans="1:32" x14ac:dyDescent="0.25">
      <c r="A16" s="699"/>
      <c r="B16" s="699"/>
      <c r="C16" s="699"/>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1:32" x14ac:dyDescent="0.25">
      <c r="A17" s="699"/>
      <c r="B17" s="699"/>
      <c r="C17" s="699"/>
      <c r="D17" s="686" t="s">
        <v>56</v>
      </c>
      <c r="E17" s="686"/>
      <c r="F17" s="686"/>
      <c r="G17" s="686"/>
      <c r="H17" s="686"/>
      <c r="I17" s="686"/>
      <c r="J17" s="686"/>
      <c r="K17" s="686"/>
      <c r="L17" s="295"/>
      <c r="M17" s="700"/>
      <c r="N17" s="700"/>
      <c r="O17" s="700"/>
      <c r="P17" s="700"/>
      <c r="Q17" s="700"/>
      <c r="R17" s="700"/>
      <c r="S17" s="700"/>
      <c r="T17" s="700"/>
      <c r="U17" s="700"/>
      <c r="V17" s="700"/>
      <c r="W17" s="294"/>
      <c r="X17" s="294"/>
      <c r="Y17" s="294"/>
      <c r="Z17" s="294"/>
      <c r="AA17" s="294"/>
      <c r="AB17" s="294"/>
      <c r="AC17" s="294"/>
      <c r="AD17" s="294"/>
      <c r="AE17" s="294"/>
      <c r="AF17" s="294"/>
    </row>
    <row r="18" spans="1:32" x14ac:dyDescent="0.25">
      <c r="A18" s="699"/>
      <c r="B18" s="699"/>
      <c r="C18" s="699"/>
      <c r="D18" s="686" t="s">
        <v>54</v>
      </c>
      <c r="E18" s="686"/>
      <c r="F18" s="686"/>
      <c r="G18" s="686"/>
      <c r="H18" s="694">
        <v>0</v>
      </c>
      <c r="I18" s="695"/>
      <c r="J18" s="686" t="s">
        <v>55</v>
      </c>
      <c r="K18" s="686"/>
      <c r="L18" s="686"/>
      <c r="M18" s="686"/>
      <c r="N18" s="686"/>
      <c r="O18" s="696">
        <f>(N10+N11+N12)*H18</f>
        <v>0</v>
      </c>
      <c r="P18" s="696"/>
      <c r="Q18" s="696"/>
      <c r="R18" s="696"/>
      <c r="S18" s="696"/>
      <c r="T18" s="696"/>
      <c r="U18" s="696"/>
      <c r="V18" s="696"/>
      <c r="W18" s="294"/>
      <c r="X18" s="294"/>
      <c r="Y18" s="294"/>
      <c r="Z18" s="294"/>
      <c r="AA18" s="294"/>
      <c r="AB18" s="294"/>
      <c r="AC18" s="294"/>
      <c r="AD18" s="294"/>
      <c r="AE18" s="294"/>
      <c r="AF18" s="294"/>
    </row>
    <row r="19" spans="1:32" x14ac:dyDescent="0.25">
      <c r="A19" s="686" t="s">
        <v>57</v>
      </c>
      <c r="B19" s="686"/>
      <c r="C19" s="686"/>
      <c r="D19" s="686"/>
      <c r="E19" s="686"/>
      <c r="F19" s="686"/>
      <c r="G19" s="686"/>
      <c r="H19" s="686"/>
      <c r="I19" s="686"/>
      <c r="J19" s="697" t="s">
        <v>45</v>
      </c>
      <c r="K19" s="697"/>
      <c r="L19" s="698">
        <f>N10+N11+N12-O15-O18</f>
        <v>30.75</v>
      </c>
      <c r="M19" s="698"/>
      <c r="N19" s="698"/>
      <c r="O19" s="698"/>
      <c r="P19" s="698"/>
      <c r="Q19" s="698"/>
      <c r="R19" s="698"/>
      <c r="S19" s="698"/>
      <c r="T19" s="698"/>
      <c r="U19" s="698"/>
      <c r="V19" s="698"/>
      <c r="W19" s="296"/>
      <c r="X19" s="294"/>
      <c r="Y19" s="294"/>
      <c r="Z19" s="294"/>
      <c r="AA19" s="294"/>
      <c r="AB19" s="294"/>
      <c r="AC19" s="294"/>
      <c r="AD19" s="294"/>
      <c r="AE19" s="294"/>
      <c r="AF19" s="294"/>
    </row>
    <row r="20" spans="1:32" x14ac:dyDescent="0.25">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row>
    <row r="21" spans="1:32" x14ac:dyDescent="0.25">
      <c r="A21" s="686" t="s">
        <v>42</v>
      </c>
      <c r="B21" s="686"/>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9"/>
      <c r="AC21" s="686"/>
      <c r="AD21" s="686"/>
      <c r="AE21" s="686"/>
      <c r="AF21" s="686"/>
    </row>
    <row r="22" spans="1:32" x14ac:dyDescent="0.25">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row>
    <row r="23" spans="1:32" ht="12.75" customHeight="1" x14ac:dyDescent="0.25">
      <c r="A23" s="691" t="s">
        <v>58</v>
      </c>
      <c r="B23" s="691"/>
      <c r="C23" s="691"/>
      <c r="D23" s="691"/>
      <c r="E23" s="691"/>
      <c r="F23" s="691"/>
      <c r="G23" s="691"/>
      <c r="H23" s="691"/>
      <c r="I23" s="691"/>
      <c r="J23" s="691"/>
      <c r="K23" s="691"/>
      <c r="L23" s="691"/>
      <c r="M23" s="691"/>
      <c r="N23" s="693"/>
      <c r="O23" s="693"/>
      <c r="P23" s="693"/>
      <c r="Q23" s="693"/>
      <c r="R23" s="693"/>
      <c r="S23" s="693"/>
      <c r="T23" s="693"/>
      <c r="U23" s="686" t="s">
        <v>45</v>
      </c>
      <c r="V23" s="686"/>
      <c r="W23" s="686"/>
      <c r="X23" s="294"/>
      <c r="Y23" s="294"/>
      <c r="Z23" s="294"/>
      <c r="AA23" s="294"/>
      <c r="AB23" s="294"/>
      <c r="AC23" s="294"/>
      <c r="AD23" s="294"/>
      <c r="AE23" s="294"/>
      <c r="AF23" s="294"/>
    </row>
    <row r="24" spans="1:32" x14ac:dyDescent="0.25">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row>
    <row r="25" spans="1:32" x14ac:dyDescent="0.25">
      <c r="A25" s="699" t="s">
        <v>50</v>
      </c>
      <c r="B25" s="699"/>
      <c r="C25" s="699"/>
      <c r="D25" s="686" t="s">
        <v>51</v>
      </c>
      <c r="E25" s="686"/>
      <c r="F25" s="686"/>
      <c r="G25" s="686"/>
      <c r="H25" s="686"/>
      <c r="I25" s="686"/>
      <c r="J25" s="686"/>
      <c r="K25" s="686"/>
      <c r="L25" s="96"/>
      <c r="M25" s="686" t="s">
        <v>52</v>
      </c>
      <c r="N25" s="686"/>
      <c r="O25" s="700"/>
      <c r="P25" s="700"/>
      <c r="Q25" s="700"/>
      <c r="R25" s="700"/>
      <c r="S25" s="700"/>
      <c r="T25" s="700"/>
      <c r="U25" s="700"/>
      <c r="V25" s="700"/>
      <c r="W25" s="700"/>
      <c r="X25" s="700"/>
      <c r="Y25" s="700"/>
      <c r="Z25" s="686" t="s">
        <v>53</v>
      </c>
      <c r="AA25" s="686"/>
      <c r="AB25" s="686"/>
      <c r="AC25" s="686"/>
      <c r="AD25" s="686"/>
      <c r="AE25" s="686"/>
      <c r="AF25" s="686"/>
    </row>
    <row r="26" spans="1:32" x14ac:dyDescent="0.25">
      <c r="A26" s="699"/>
      <c r="B26" s="699"/>
      <c r="C26" s="699"/>
      <c r="D26" s="686" t="s">
        <v>54</v>
      </c>
      <c r="E26" s="686"/>
      <c r="F26" s="686"/>
      <c r="G26" s="686"/>
      <c r="H26" s="694"/>
      <c r="I26" s="694"/>
      <c r="J26" s="686" t="s">
        <v>55</v>
      </c>
      <c r="K26" s="686"/>
      <c r="L26" s="686"/>
      <c r="M26" s="686"/>
      <c r="N26" s="686"/>
      <c r="O26" s="696">
        <f>N23*H26</f>
        <v>0</v>
      </c>
      <c r="P26" s="696"/>
      <c r="Q26" s="696"/>
      <c r="R26" s="696"/>
      <c r="S26" s="696"/>
      <c r="T26" s="696"/>
      <c r="U26" s="696"/>
      <c r="V26" s="696"/>
      <c r="W26" s="294"/>
      <c r="X26" s="294"/>
      <c r="Y26" s="294"/>
      <c r="Z26" s="294"/>
      <c r="AA26" s="294"/>
      <c r="AB26" s="294"/>
      <c r="AC26" s="294"/>
      <c r="AD26" s="294"/>
      <c r="AE26" s="294"/>
      <c r="AF26" s="294"/>
    </row>
    <row r="27" spans="1:32" x14ac:dyDescent="0.25">
      <c r="A27" s="699"/>
      <c r="B27" s="699"/>
      <c r="C27" s="699"/>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row>
    <row r="28" spans="1:32" x14ac:dyDescent="0.25">
      <c r="A28" s="699"/>
      <c r="B28" s="699"/>
      <c r="C28" s="699"/>
      <c r="D28" s="686" t="s">
        <v>56</v>
      </c>
      <c r="E28" s="686"/>
      <c r="F28" s="686"/>
      <c r="G28" s="686"/>
      <c r="H28" s="686"/>
      <c r="I28" s="686"/>
      <c r="J28" s="686"/>
      <c r="K28" s="686"/>
      <c r="L28" s="96"/>
      <c r="M28" s="686"/>
      <c r="N28" s="686"/>
      <c r="O28" s="686"/>
      <c r="P28" s="686"/>
      <c r="Q28" s="686"/>
      <c r="R28" s="686"/>
      <c r="S28" s="686"/>
      <c r="T28" s="686"/>
      <c r="U28" s="686"/>
      <c r="V28" s="686"/>
      <c r="W28" s="294"/>
      <c r="X28" s="294"/>
      <c r="Y28" s="294"/>
      <c r="Z28" s="294"/>
      <c r="AA28" s="294"/>
      <c r="AB28" s="294"/>
      <c r="AC28" s="294"/>
      <c r="AD28" s="294"/>
      <c r="AE28" s="294"/>
      <c r="AF28" s="294"/>
    </row>
    <row r="29" spans="1:32" x14ac:dyDescent="0.25">
      <c r="A29" s="699"/>
      <c r="B29" s="699"/>
      <c r="C29" s="699"/>
      <c r="D29" s="686" t="s">
        <v>54</v>
      </c>
      <c r="E29" s="686"/>
      <c r="F29" s="686"/>
      <c r="G29" s="686"/>
      <c r="H29" s="702"/>
      <c r="I29" s="702"/>
      <c r="J29" s="686" t="s">
        <v>55</v>
      </c>
      <c r="K29" s="686"/>
      <c r="L29" s="686"/>
      <c r="M29" s="686"/>
      <c r="N29" s="686"/>
      <c r="O29" s="696">
        <f>(N23*H29)</f>
        <v>0</v>
      </c>
      <c r="P29" s="696"/>
      <c r="Q29" s="696"/>
      <c r="R29" s="696"/>
      <c r="S29" s="696"/>
      <c r="T29" s="696"/>
      <c r="U29" s="696"/>
      <c r="V29" s="696"/>
      <c r="W29" s="294"/>
      <c r="X29" s="294"/>
      <c r="Y29" s="294"/>
      <c r="Z29" s="294"/>
      <c r="AA29" s="294"/>
      <c r="AB29" s="294"/>
      <c r="AC29" s="294"/>
      <c r="AD29" s="294"/>
      <c r="AE29" s="294"/>
      <c r="AF29" s="294"/>
    </row>
    <row r="30" spans="1:32" x14ac:dyDescent="0.25">
      <c r="A30" s="686" t="s">
        <v>57</v>
      </c>
      <c r="B30" s="686"/>
      <c r="C30" s="686"/>
      <c r="D30" s="686"/>
      <c r="E30" s="686"/>
      <c r="F30" s="686"/>
      <c r="G30" s="686"/>
      <c r="H30" s="686"/>
      <c r="I30" s="686"/>
      <c r="J30" s="686" t="s">
        <v>45</v>
      </c>
      <c r="K30" s="686"/>
      <c r="L30" s="698">
        <f>(N23-O29-O26)</f>
        <v>0</v>
      </c>
      <c r="M30" s="698"/>
      <c r="N30" s="698"/>
      <c r="O30" s="698"/>
      <c r="P30" s="698"/>
      <c r="Q30" s="698"/>
      <c r="R30" s="698"/>
      <c r="S30" s="698"/>
      <c r="T30" s="698"/>
      <c r="U30" s="698"/>
      <c r="V30" s="698"/>
      <c r="W30" s="96"/>
      <c r="X30" s="294"/>
      <c r="Y30" s="294"/>
      <c r="Z30" s="294"/>
      <c r="AA30" s="294"/>
      <c r="AB30" s="294"/>
      <c r="AC30" s="294"/>
      <c r="AD30" s="294"/>
      <c r="AE30" s="294"/>
      <c r="AF30" s="294"/>
    </row>
    <row r="31" spans="1:32" x14ac:dyDescent="0.25">
      <c r="A31" s="686"/>
      <c r="B31" s="686"/>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row>
    <row r="32" spans="1:32" x14ac:dyDescent="0.25">
      <c r="A32" s="686" t="s">
        <v>59</v>
      </c>
      <c r="B32" s="686"/>
      <c r="C32" s="686"/>
      <c r="D32" s="686"/>
      <c r="E32" s="686"/>
      <c r="F32" s="686"/>
      <c r="G32" s="686"/>
      <c r="H32" s="686"/>
      <c r="I32" s="686"/>
      <c r="J32" s="686"/>
      <c r="K32" s="686"/>
      <c r="L32" s="297" t="s">
        <v>60</v>
      </c>
      <c r="M32" s="686"/>
      <c r="N32" s="686"/>
      <c r="O32" s="686"/>
      <c r="P32" s="686"/>
      <c r="Q32" s="686"/>
      <c r="R32" s="686"/>
      <c r="S32" s="686"/>
      <c r="T32" s="686"/>
      <c r="U32" s="686"/>
      <c r="V32" s="697" t="s">
        <v>61</v>
      </c>
      <c r="W32" s="697"/>
      <c r="X32" s="697"/>
      <c r="Y32" s="701">
        <v>0</v>
      </c>
      <c r="Z32" s="701"/>
      <c r="AA32" s="701"/>
      <c r="AB32" s="701"/>
      <c r="AC32" s="701"/>
      <c r="AD32" s="701"/>
      <c r="AE32" s="701"/>
      <c r="AF32" s="701"/>
    </row>
    <row r="33" spans="1:32" x14ac:dyDescent="0.25">
      <c r="A33" s="686" t="s">
        <v>62</v>
      </c>
      <c r="B33" s="686"/>
      <c r="C33" s="686"/>
      <c r="D33" s="686"/>
      <c r="E33" s="686"/>
      <c r="F33" s="686"/>
      <c r="G33" s="686"/>
      <c r="H33" s="703">
        <v>0</v>
      </c>
      <c r="I33" s="703"/>
      <c r="J33" s="703"/>
      <c r="K33" s="96"/>
      <c r="L33" s="686" t="s">
        <v>63</v>
      </c>
      <c r="M33" s="686"/>
      <c r="N33" s="686"/>
      <c r="O33" s="686"/>
      <c r="P33" s="696">
        <v>17.5</v>
      </c>
      <c r="Q33" s="696"/>
      <c r="R33" s="696"/>
      <c r="S33" s="696"/>
      <c r="T33" s="696"/>
      <c r="U33" s="96"/>
      <c r="V33" s="697" t="s">
        <v>61</v>
      </c>
      <c r="W33" s="697"/>
      <c r="X33" s="697"/>
      <c r="Y33" s="701">
        <f>H33*P33</f>
        <v>0</v>
      </c>
      <c r="Z33" s="701"/>
      <c r="AA33" s="701"/>
      <c r="AB33" s="701"/>
      <c r="AC33" s="701"/>
      <c r="AD33" s="701"/>
      <c r="AE33" s="701"/>
      <c r="AF33" s="701"/>
    </row>
    <row r="34" spans="1:32" x14ac:dyDescent="0.25">
      <c r="A34" s="686" t="s">
        <v>64</v>
      </c>
      <c r="B34" s="686"/>
      <c r="C34" s="686"/>
      <c r="D34" s="686"/>
      <c r="E34" s="686"/>
      <c r="F34" s="686"/>
      <c r="G34" s="686"/>
      <c r="H34" s="703">
        <v>0</v>
      </c>
      <c r="I34" s="703"/>
      <c r="J34" s="703"/>
      <c r="K34" s="96"/>
      <c r="L34" s="686" t="s">
        <v>63</v>
      </c>
      <c r="M34" s="686"/>
      <c r="N34" s="686"/>
      <c r="O34" s="686"/>
      <c r="P34" s="696">
        <v>16.45</v>
      </c>
      <c r="Q34" s="696"/>
      <c r="R34" s="696"/>
      <c r="S34" s="696"/>
      <c r="T34" s="696"/>
      <c r="U34" s="96"/>
      <c r="V34" s="697" t="s">
        <v>61</v>
      </c>
      <c r="W34" s="697"/>
      <c r="X34" s="697"/>
      <c r="Y34" s="701">
        <f>H34*P34</f>
        <v>0</v>
      </c>
      <c r="Z34" s="701"/>
      <c r="AA34" s="701"/>
      <c r="AB34" s="701"/>
      <c r="AC34" s="701"/>
      <c r="AD34" s="701"/>
      <c r="AE34" s="701"/>
      <c r="AF34" s="701"/>
    </row>
    <row r="35" spans="1:32" x14ac:dyDescent="0.25">
      <c r="A35" s="96"/>
      <c r="B35" s="96"/>
      <c r="C35" s="96"/>
      <c r="D35" s="96"/>
      <c r="E35" s="96"/>
      <c r="F35" s="96"/>
      <c r="G35" s="96"/>
      <c r="H35" s="96"/>
      <c r="I35" s="96"/>
      <c r="J35" s="96"/>
      <c r="K35" s="96"/>
      <c r="L35" s="298"/>
      <c r="M35" s="298"/>
      <c r="N35" s="298"/>
      <c r="O35" s="705" t="s">
        <v>65</v>
      </c>
      <c r="P35" s="705"/>
      <c r="Q35" s="705"/>
      <c r="R35" s="705"/>
      <c r="S35" s="705"/>
      <c r="T35" s="705"/>
      <c r="U35" s="705"/>
      <c r="V35" s="705"/>
      <c r="W35" s="705"/>
      <c r="X35" s="705"/>
      <c r="Y35" s="706">
        <f>SUM(Y32:Y34,L30)</f>
        <v>0</v>
      </c>
      <c r="Z35" s="706"/>
      <c r="AA35" s="706"/>
      <c r="AB35" s="706"/>
      <c r="AC35" s="706"/>
      <c r="AD35" s="706"/>
      <c r="AE35" s="706"/>
      <c r="AF35" s="706"/>
    </row>
    <row r="36" spans="1:32" x14ac:dyDescent="0.25">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row>
    <row r="37" spans="1:32" x14ac:dyDescent="0.25">
      <c r="A37" s="686" t="s">
        <v>66</v>
      </c>
      <c r="B37" s="686"/>
      <c r="C37" s="686"/>
      <c r="D37" s="686"/>
      <c r="E37" s="686"/>
      <c r="F37" s="686"/>
      <c r="G37" s="686"/>
      <c r="H37" s="686"/>
      <c r="I37" s="686"/>
      <c r="J37" s="686"/>
      <c r="K37" s="686"/>
      <c r="L37" s="686"/>
      <c r="M37" s="686"/>
      <c r="N37" s="686"/>
      <c r="O37" s="686" t="s">
        <v>45</v>
      </c>
      <c r="P37" s="686"/>
      <c r="Q37" s="707">
        <f>SUM(Y35,L19)</f>
        <v>30.75</v>
      </c>
      <c r="R37" s="707"/>
      <c r="S37" s="707"/>
      <c r="T37" s="707"/>
      <c r="U37" s="707"/>
      <c r="V37" s="707"/>
      <c r="W37" s="707"/>
      <c r="X37" s="707"/>
      <c r="Y37" s="707"/>
      <c r="Z37" s="294"/>
      <c r="AA37" s="294"/>
      <c r="AB37" s="294"/>
      <c r="AC37" s="294"/>
      <c r="AD37" s="294"/>
      <c r="AE37" s="294"/>
      <c r="AF37" s="294"/>
    </row>
    <row r="38" spans="1:32" x14ac:dyDescent="0.25">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2" x14ac:dyDescent="0.25">
      <c r="A39" s="686" t="s">
        <v>67</v>
      </c>
      <c r="B39" s="686"/>
      <c r="C39" s="686"/>
      <c r="D39" s="686"/>
      <c r="E39" s="686"/>
      <c r="F39" s="686"/>
      <c r="G39" s="686"/>
      <c r="H39" s="686"/>
      <c r="I39" s="686"/>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2" x14ac:dyDescent="0.25">
      <c r="A40" s="686" t="s">
        <v>68</v>
      </c>
      <c r="B40" s="686"/>
      <c r="C40" s="686"/>
      <c r="D40" s="686"/>
      <c r="E40" s="686"/>
      <c r="F40" s="686"/>
      <c r="G40" s="695" t="s">
        <v>69</v>
      </c>
      <c r="H40" s="695"/>
      <c r="I40" s="695"/>
      <c r="J40" s="695"/>
      <c r="K40" s="704" t="s">
        <v>70</v>
      </c>
      <c r="L40" s="695"/>
      <c r="M40" s="695"/>
      <c r="N40" s="702">
        <v>0</v>
      </c>
      <c r="O40" s="702"/>
      <c r="P40" s="702"/>
      <c r="Q40" s="702"/>
      <c r="R40" s="702"/>
      <c r="S40" s="702"/>
      <c r="T40" s="702"/>
      <c r="U40" s="96"/>
      <c r="V40" s="686" t="s">
        <v>45</v>
      </c>
      <c r="W40" s="686"/>
      <c r="X40" s="696">
        <f>ROUND(IF((N10-O15-O18)&lt;0,0,(N10-O15-O18)*N40),2)</f>
        <v>0</v>
      </c>
      <c r="Y40" s="696" t="e">
        <f t="shared" ref="Y40:AF41" si="0">IF(F10-G15-G18&lt;0,0,F10-G15-G18*F40)</f>
        <v>#VALUE!</v>
      </c>
      <c r="Z40" s="696" t="e">
        <f t="shared" si="0"/>
        <v>#VALUE!</v>
      </c>
      <c r="AA40" s="696">
        <f t="shared" si="0"/>
        <v>0</v>
      </c>
      <c r="AB40" s="696" t="e">
        <f t="shared" si="0"/>
        <v>#VALUE!</v>
      </c>
      <c r="AC40" s="696">
        <f t="shared" si="0"/>
        <v>0</v>
      </c>
      <c r="AD40" s="696">
        <f t="shared" si="0"/>
        <v>0</v>
      </c>
      <c r="AE40" s="696">
        <f t="shared" si="0"/>
        <v>0</v>
      </c>
      <c r="AF40" s="696">
        <f t="shared" si="0"/>
        <v>0</v>
      </c>
    </row>
    <row r="41" spans="1:32" x14ac:dyDescent="0.25">
      <c r="A41" s="686" t="s">
        <v>71</v>
      </c>
      <c r="B41" s="686"/>
      <c r="C41" s="686"/>
      <c r="D41" s="686"/>
      <c r="E41" s="686"/>
      <c r="F41" s="686"/>
      <c r="G41" s="695" t="s">
        <v>72</v>
      </c>
      <c r="H41" s="695"/>
      <c r="I41" s="695"/>
      <c r="J41" s="695"/>
      <c r="K41" s="704" t="s">
        <v>73</v>
      </c>
      <c r="L41" s="695"/>
      <c r="M41" s="695"/>
      <c r="N41" s="702">
        <v>0</v>
      </c>
      <c r="O41" s="702"/>
      <c r="P41" s="702"/>
      <c r="Q41" s="702"/>
      <c r="R41" s="702"/>
      <c r="S41" s="702"/>
      <c r="T41" s="702"/>
      <c r="U41" s="96"/>
      <c r="V41" s="686" t="s">
        <v>45</v>
      </c>
      <c r="W41" s="686"/>
      <c r="X41" s="696">
        <f>ROUND(IF((N10+N11-O15-O18)&lt;0,0,(N10+N11-O15-O18)*N41),2)</f>
        <v>0</v>
      </c>
      <c r="Y41" s="696" t="e">
        <f t="shared" si="0"/>
        <v>#VALUE!</v>
      </c>
      <c r="Z41" s="696" t="e">
        <f t="shared" si="0"/>
        <v>#VALUE!</v>
      </c>
      <c r="AA41" s="696">
        <f t="shared" si="0"/>
        <v>0</v>
      </c>
      <c r="AB41" s="696" t="e">
        <f t="shared" si="0"/>
        <v>#VALUE!</v>
      </c>
      <c r="AC41" s="696">
        <f t="shared" si="0"/>
        <v>0</v>
      </c>
      <c r="AD41" s="696">
        <f t="shared" si="0"/>
        <v>0</v>
      </c>
      <c r="AE41" s="696">
        <f t="shared" si="0"/>
        <v>0</v>
      </c>
      <c r="AF41" s="696">
        <f t="shared" si="0"/>
        <v>0</v>
      </c>
    </row>
    <row r="42" spans="1:32" x14ac:dyDescent="0.25">
      <c r="A42" s="686" t="s">
        <v>74</v>
      </c>
      <c r="B42" s="686"/>
      <c r="C42" s="686"/>
      <c r="D42" s="686"/>
      <c r="E42" s="686"/>
      <c r="F42" s="686"/>
      <c r="G42" s="695" t="s">
        <v>75</v>
      </c>
      <c r="H42" s="695"/>
      <c r="I42" s="695"/>
      <c r="J42" s="695"/>
      <c r="K42" s="704" t="s">
        <v>76</v>
      </c>
      <c r="L42" s="695"/>
      <c r="M42" s="695"/>
      <c r="N42" s="708">
        <v>4.0000000000000001E-3</v>
      </c>
      <c r="O42" s="708"/>
      <c r="P42" s="708"/>
      <c r="Q42" s="708"/>
      <c r="R42" s="708"/>
      <c r="S42" s="708"/>
      <c r="T42" s="708"/>
      <c r="U42" s="96"/>
      <c r="V42" s="686" t="s">
        <v>45</v>
      </c>
      <c r="W42" s="686"/>
      <c r="X42" s="696">
        <f>ROUND((Q37+X40+X41)*N42,2)</f>
        <v>0.12</v>
      </c>
      <c r="Y42" s="696"/>
      <c r="Z42" s="696"/>
      <c r="AA42" s="696"/>
      <c r="AB42" s="696"/>
      <c r="AC42" s="696"/>
      <c r="AD42" s="696"/>
      <c r="AE42" s="696"/>
      <c r="AF42" s="696"/>
    </row>
    <row r="43" spans="1:32" x14ac:dyDescent="0.25">
      <c r="A43" s="686" t="s">
        <v>77</v>
      </c>
      <c r="B43" s="686"/>
      <c r="C43" s="686"/>
      <c r="D43" s="686"/>
      <c r="E43" s="686"/>
      <c r="F43" s="686"/>
      <c r="G43" s="695" t="s">
        <v>78</v>
      </c>
      <c r="H43" s="695"/>
      <c r="I43" s="695"/>
      <c r="J43" s="695"/>
      <c r="K43" s="704" t="s">
        <v>79</v>
      </c>
      <c r="L43" s="695"/>
      <c r="M43" s="695"/>
      <c r="N43" s="702">
        <v>0.13</v>
      </c>
      <c r="O43" s="702"/>
      <c r="P43" s="702"/>
      <c r="Q43" s="702"/>
      <c r="R43" s="702"/>
      <c r="S43" s="702"/>
      <c r="T43" s="702"/>
      <c r="U43" s="96"/>
      <c r="V43" s="686" t="s">
        <v>45</v>
      </c>
      <c r="W43" s="686"/>
      <c r="X43" s="696">
        <f>ROUND((Q37+X40+X41+X42)*N43,2)</f>
        <v>4.01</v>
      </c>
      <c r="Y43" s="696"/>
      <c r="Z43" s="696"/>
      <c r="AA43" s="696"/>
      <c r="AB43" s="696"/>
      <c r="AC43" s="696"/>
      <c r="AD43" s="696"/>
      <c r="AE43" s="696"/>
      <c r="AF43" s="696"/>
    </row>
    <row r="44" spans="1:32" x14ac:dyDescent="0.25">
      <c r="A44" s="686" t="s">
        <v>80</v>
      </c>
      <c r="B44" s="686"/>
      <c r="C44" s="686"/>
      <c r="D44" s="686"/>
      <c r="E44" s="686"/>
      <c r="F44" s="686"/>
      <c r="G44" s="694">
        <v>0.1</v>
      </c>
      <c r="H44" s="695"/>
      <c r="I44" s="695"/>
      <c r="J44" s="695"/>
      <c r="K44" s="704" t="s">
        <v>81</v>
      </c>
      <c r="L44" s="695"/>
      <c r="M44" s="695"/>
      <c r="N44" s="702">
        <v>0.1</v>
      </c>
      <c r="O44" s="702"/>
      <c r="P44" s="702"/>
      <c r="Q44" s="702"/>
      <c r="R44" s="702"/>
      <c r="S44" s="702"/>
      <c r="T44" s="702"/>
      <c r="U44" s="96"/>
      <c r="V44" s="686" t="s">
        <v>45</v>
      </c>
      <c r="W44" s="686"/>
      <c r="X44" s="696">
        <f>ROUND((Q37+X40+X41+X42+X43)*N44,2)</f>
        <v>3.49</v>
      </c>
      <c r="Y44" s="696"/>
      <c r="Z44" s="696"/>
      <c r="AA44" s="696"/>
      <c r="AB44" s="696"/>
      <c r="AC44" s="696"/>
      <c r="AD44" s="696"/>
      <c r="AE44" s="696"/>
      <c r="AF44" s="696"/>
    </row>
    <row r="45" spans="1:32" x14ac:dyDescent="0.25">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row>
    <row r="46" spans="1:32" x14ac:dyDescent="0.25">
      <c r="A46" s="686" t="s">
        <v>82</v>
      </c>
      <c r="B46" s="686"/>
      <c r="C46" s="686"/>
      <c r="D46" s="686"/>
      <c r="E46" s="686"/>
      <c r="F46" s="686"/>
      <c r="G46" s="686"/>
      <c r="H46" s="686"/>
      <c r="I46" s="686"/>
      <c r="J46" s="686"/>
      <c r="K46" s="686"/>
      <c r="L46" s="686"/>
      <c r="M46" s="686"/>
      <c r="N46" s="686"/>
      <c r="O46" s="686"/>
      <c r="P46" s="686"/>
      <c r="Q46" s="686"/>
      <c r="R46" s="686"/>
      <c r="S46" s="686"/>
      <c r="T46" s="686"/>
      <c r="U46" s="297"/>
      <c r="V46" s="686" t="s">
        <v>45</v>
      </c>
      <c r="W46" s="686"/>
      <c r="X46" s="696">
        <v>3</v>
      </c>
      <c r="Y46" s="696"/>
      <c r="Z46" s="696"/>
      <c r="AA46" s="696"/>
      <c r="AB46" s="696"/>
      <c r="AC46" s="696"/>
      <c r="AD46" s="696"/>
      <c r="AE46" s="696"/>
      <c r="AF46" s="696"/>
    </row>
    <row r="47" spans="1:32" x14ac:dyDescent="0.25">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row>
    <row r="48" spans="1:32" x14ac:dyDescent="0.25">
      <c r="A48" s="709" t="s">
        <v>83</v>
      </c>
      <c r="B48" s="709"/>
      <c r="C48" s="709"/>
      <c r="D48" s="709"/>
      <c r="E48" s="709"/>
      <c r="F48" s="709"/>
      <c r="G48" s="709"/>
      <c r="H48" s="709"/>
      <c r="I48" s="709"/>
      <c r="J48" s="709"/>
      <c r="K48" s="709"/>
      <c r="L48" s="709"/>
      <c r="M48" s="709"/>
      <c r="N48" s="709"/>
      <c r="O48" s="686" t="s">
        <v>45</v>
      </c>
      <c r="P48" s="686"/>
      <c r="Q48" s="707">
        <f>SUM(X42:AF44,Q37)+X41+X40+X46</f>
        <v>41.37</v>
      </c>
      <c r="R48" s="707"/>
      <c r="S48" s="707"/>
      <c r="T48" s="707"/>
      <c r="U48" s="707"/>
      <c r="V48" s="707"/>
      <c r="W48" s="707"/>
      <c r="X48" s="707"/>
      <c r="Y48" s="707"/>
      <c r="Z48" s="707"/>
      <c r="AA48" s="707"/>
      <c r="AB48" s="294"/>
      <c r="AC48" s="294"/>
      <c r="AD48" s="294"/>
      <c r="AE48" s="294"/>
      <c r="AF48" s="294"/>
    </row>
    <row r="49" spans="1:32" x14ac:dyDescent="0.25">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row>
    <row r="50" spans="1:32" x14ac:dyDescent="0.25">
      <c r="A50" s="709" t="s">
        <v>39</v>
      </c>
      <c r="B50" s="709"/>
      <c r="C50" s="709"/>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5">
      <c r="A51" s="297" t="s">
        <v>84</v>
      </c>
      <c r="B51" s="710" t="s">
        <v>85</v>
      </c>
      <c r="C51" s="710"/>
      <c r="D51" s="710"/>
      <c r="E51" s="710"/>
      <c r="F51" s="710"/>
      <c r="G51" s="710"/>
      <c r="H51" s="710"/>
      <c r="I51" s="710"/>
      <c r="J51" s="710"/>
      <c r="K51" s="710"/>
      <c r="L51" s="710"/>
      <c r="M51" s="710"/>
      <c r="N51" s="710"/>
      <c r="O51" s="710"/>
      <c r="P51" s="710"/>
      <c r="Q51" s="710"/>
      <c r="R51" s="710"/>
      <c r="S51" s="710"/>
      <c r="T51" s="710"/>
      <c r="U51" s="710"/>
      <c r="V51" s="710"/>
      <c r="W51" s="710"/>
      <c r="X51" s="710"/>
      <c r="Y51" s="710"/>
      <c r="Z51" s="710"/>
      <c r="AA51" s="710"/>
      <c r="AB51" s="710"/>
      <c r="AC51" s="710"/>
      <c r="AD51" s="710"/>
      <c r="AE51" s="710"/>
      <c r="AF51" s="710"/>
    </row>
    <row r="52" spans="1:32" x14ac:dyDescent="0.25">
      <c r="A52" s="297" t="s">
        <v>70</v>
      </c>
      <c r="B52" s="686" t="s">
        <v>86</v>
      </c>
      <c r="C52" s="686"/>
      <c r="D52" s="686"/>
      <c r="E52" s="686"/>
      <c r="F52" s="686"/>
      <c r="G52" s="686"/>
      <c r="H52" s="686"/>
      <c r="I52" s="686"/>
      <c r="J52" s="686"/>
      <c r="K52" s="686"/>
      <c r="L52" s="686"/>
      <c r="M52" s="686"/>
      <c r="N52" s="686"/>
      <c r="O52" s="686"/>
      <c r="P52" s="686"/>
      <c r="Q52" s="686"/>
      <c r="R52" s="686"/>
      <c r="S52" s="686"/>
      <c r="T52" s="686"/>
      <c r="U52" s="686"/>
      <c r="V52" s="686"/>
      <c r="W52" s="686"/>
      <c r="X52" s="686"/>
      <c r="Y52" s="686"/>
      <c r="Z52" s="686"/>
      <c r="AA52" s="686"/>
      <c r="AB52" s="686"/>
      <c r="AC52" s="686"/>
      <c r="AD52" s="686"/>
      <c r="AE52" s="686"/>
      <c r="AF52" s="686"/>
    </row>
    <row r="53" spans="1:32" x14ac:dyDescent="0.25">
      <c r="A53" s="297" t="s">
        <v>73</v>
      </c>
      <c r="B53" s="686" t="s">
        <v>86</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row>
    <row r="54" spans="1:32" x14ac:dyDescent="0.25">
      <c r="A54" s="297" t="s">
        <v>76</v>
      </c>
      <c r="B54" s="686" t="s">
        <v>87</v>
      </c>
      <c r="C54" s="686"/>
      <c r="D54" s="686"/>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c r="AE54" s="686"/>
      <c r="AF54" s="686"/>
    </row>
    <row r="55" spans="1:32" x14ac:dyDescent="0.25">
      <c r="A55" s="297" t="s">
        <v>79</v>
      </c>
      <c r="B55" s="686" t="s">
        <v>88</v>
      </c>
      <c r="C55" s="686"/>
      <c r="D55" s="686"/>
      <c r="E55" s="686"/>
      <c r="F55" s="686"/>
      <c r="G55" s="686"/>
      <c r="H55" s="686"/>
      <c r="I55" s="686"/>
      <c r="J55" s="686"/>
      <c r="K55" s="686"/>
      <c r="L55" s="686"/>
      <c r="M55" s="686"/>
      <c r="N55" s="686"/>
      <c r="O55" s="686"/>
      <c r="P55" s="686"/>
      <c r="Q55" s="686"/>
      <c r="R55" s="686"/>
      <c r="S55" s="686"/>
      <c r="T55" s="686"/>
      <c r="U55" s="686"/>
      <c r="V55" s="686"/>
      <c r="W55" s="686"/>
      <c r="X55" s="686"/>
      <c r="Y55" s="686"/>
      <c r="Z55" s="686"/>
      <c r="AA55" s="686"/>
      <c r="AB55" s="686"/>
      <c r="AC55" s="686"/>
      <c r="AD55" s="686"/>
      <c r="AE55" s="686"/>
      <c r="AF55" s="686"/>
    </row>
    <row r="56" spans="1:32" x14ac:dyDescent="0.25">
      <c r="A56" s="297" t="s">
        <v>81</v>
      </c>
      <c r="B56" s="686" t="s">
        <v>89</v>
      </c>
      <c r="C56" s="686"/>
      <c r="D56" s="686"/>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row>
  </sheetData>
  <mergeCells count="138">
    <mergeCell ref="B56:AF56"/>
    <mergeCell ref="A50:C50"/>
    <mergeCell ref="B51:AF51"/>
    <mergeCell ref="B52:AF52"/>
    <mergeCell ref="B53:AF53"/>
    <mergeCell ref="B54:AF54"/>
    <mergeCell ref="B55:AF55"/>
    <mergeCell ref="A46:T46"/>
    <mergeCell ref="V46:W46"/>
    <mergeCell ref="X46:AF46"/>
    <mergeCell ref="A48:N48"/>
    <mergeCell ref="O48:P48"/>
    <mergeCell ref="Q48:AA48"/>
    <mergeCell ref="A44:F44"/>
    <mergeCell ref="G44:J44"/>
    <mergeCell ref="K44:M44"/>
    <mergeCell ref="N44:T44"/>
    <mergeCell ref="V44:W44"/>
    <mergeCell ref="X44:AF44"/>
    <mergeCell ref="A43:F43"/>
    <mergeCell ref="G43:J43"/>
    <mergeCell ref="K43:M43"/>
    <mergeCell ref="N43:T43"/>
    <mergeCell ref="V43:W43"/>
    <mergeCell ref="X43:AF43"/>
    <mergeCell ref="A42:F42"/>
    <mergeCell ref="G42:J42"/>
    <mergeCell ref="K42:M42"/>
    <mergeCell ref="N42:T42"/>
    <mergeCell ref="V42:W42"/>
    <mergeCell ref="X42:AF42"/>
    <mergeCell ref="A41:F41"/>
    <mergeCell ref="G41:J41"/>
    <mergeCell ref="K41:M41"/>
    <mergeCell ref="N41:T41"/>
    <mergeCell ref="V41:W41"/>
    <mergeCell ref="X41:AF41"/>
    <mergeCell ref="A40:F40"/>
    <mergeCell ref="G40:J40"/>
    <mergeCell ref="K40:M40"/>
    <mergeCell ref="N40:T40"/>
    <mergeCell ref="V40:W40"/>
    <mergeCell ref="X40:AF40"/>
    <mergeCell ref="O35:X35"/>
    <mergeCell ref="Y35:AF35"/>
    <mergeCell ref="A37:N37"/>
    <mergeCell ref="O37:P37"/>
    <mergeCell ref="Q37:Y37"/>
    <mergeCell ref="A39:I39"/>
    <mergeCell ref="A34:G34"/>
    <mergeCell ref="H34:J34"/>
    <mergeCell ref="L34:O34"/>
    <mergeCell ref="P34:T34"/>
    <mergeCell ref="V34:X34"/>
    <mergeCell ref="Y34:AF34"/>
    <mergeCell ref="A33:G33"/>
    <mergeCell ref="H33:J33"/>
    <mergeCell ref="L33:O33"/>
    <mergeCell ref="P33:T33"/>
    <mergeCell ref="V33:X33"/>
    <mergeCell ref="Y33:AF33"/>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1:AF1"/>
    <mergeCell ref="A3:B3"/>
    <mergeCell ref="C3:G3"/>
    <mergeCell ref="H3:AF3"/>
    <mergeCell ref="A5:C5"/>
    <mergeCell ref="D5:T5"/>
    <mergeCell ref="U5:AA5"/>
    <mergeCell ref="AB5:AF5"/>
    <mergeCell ref="F10:M10"/>
    <mergeCell ref="N10:T10"/>
    <mergeCell ref="U10:W10"/>
  </mergeCells>
  <pageMargins left="0.7" right="0.7" top="0.75" bottom="0.75" header="0.3" footer="0.3"/>
  <legacy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64"/>
  <sheetViews>
    <sheetView view="pageBreakPreview" topLeftCell="A45" zoomScale="85" zoomScaleNormal="85" zoomScaleSheetLayoutView="85" workbookViewId="0">
      <selection activeCell="C46" sqref="C46"/>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205</v>
      </c>
      <c r="C2" s="735" t="s">
        <v>270</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48</v>
      </c>
      <c r="F43" s="368">
        <f>'ANAS 2015'!E6</f>
        <v>9.1300000000000008</v>
      </c>
      <c r="G43" s="367">
        <f t="shared" si="2"/>
        <v>2.2825000000000002</v>
      </c>
      <c r="H43" s="369">
        <f t="shared" si="0"/>
        <v>48</v>
      </c>
      <c r="I43" s="370">
        <f t="shared" si="1"/>
        <v>109.56</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1.215*15</f>
        <v>18.225000000000001</v>
      </c>
      <c r="F44" s="368">
        <f>'ANAS 2015'!E12</f>
        <v>15.59</v>
      </c>
      <c r="G44" s="367">
        <f t="shared" si="2"/>
        <v>3.8975</v>
      </c>
      <c r="H44" s="369">
        <f t="shared" si="0"/>
        <v>18.225000000000001</v>
      </c>
      <c r="I44" s="370">
        <f t="shared" si="1"/>
        <v>71.031937499999998</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0.315*12</f>
        <v>3.7800000000000002</v>
      </c>
      <c r="F45" s="368">
        <f>'ANAS 2015'!E10</f>
        <v>15.26</v>
      </c>
      <c r="G45" s="367">
        <f t="shared" si="2"/>
        <v>3.8149999999999999</v>
      </c>
      <c r="H45" s="369">
        <f t="shared" si="0"/>
        <v>3.7800000000000002</v>
      </c>
      <c r="I45" s="370">
        <f t="shared" si="1"/>
        <v>14.4207</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0.81*9</f>
        <v>7.2900000000000009</v>
      </c>
      <c r="F46" s="368">
        <f>'ANAS 2015'!E10</f>
        <v>15.26</v>
      </c>
      <c r="G46" s="367">
        <f t="shared" si="2"/>
        <v>3.8149999999999999</v>
      </c>
      <c r="H46" s="369">
        <f t="shared" si="0"/>
        <v>7.2900000000000009</v>
      </c>
      <c r="I46" s="370">
        <f t="shared" si="1"/>
        <v>27.811350000000004</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241.08568750000001</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241.08568750000001</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82"/>
      <c r="K55" s="482"/>
    </row>
    <row r="64" spans="2:11" x14ac:dyDescent="0.2">
      <c r="E64" s="48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64"/>
  <sheetViews>
    <sheetView view="pageBreakPreview" zoomScale="85" zoomScaleNormal="85" zoomScaleSheetLayoutView="85" workbookViewId="0">
      <selection activeCell="E48" sqref="E48"/>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206</v>
      </c>
      <c r="C2" s="741" t="s">
        <v>271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1548</v>
      </c>
      <c r="F41" s="380">
        <f>'ANAS 2015'!E21</f>
        <v>0.4</v>
      </c>
      <c r="G41" s="483">
        <f>E41/$G$15</f>
        <v>1548</v>
      </c>
      <c r="H41" s="382">
        <f>G41*F41</f>
        <v>619.20000000000005</v>
      </c>
      <c r="J41" s="240"/>
      <c r="L41" s="212">
        <f>36*3+108*3+36*3+36+40*4+36*2+36*2+96*2+36*2+36*2+40*2+36*3+108+36</f>
        <v>1548</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f>E41</f>
        <v>1548</v>
      </c>
      <c r="F42" s="385">
        <f>'ANAS 2015'!E22</f>
        <v>1.8</v>
      </c>
      <c r="G42" s="484">
        <f>E42/$G$15</f>
        <v>1548</v>
      </c>
      <c r="H42" s="387">
        <f>G42*F42</f>
        <v>2786.4</v>
      </c>
      <c r="J42" s="240"/>
    </row>
    <row r="43" spans="2:12" ht="13.5" thickBot="1" x14ac:dyDescent="0.25">
      <c r="B43" s="248"/>
      <c r="C43" s="249" t="s">
        <v>22</v>
      </c>
      <c r="D43" s="250"/>
      <c r="E43" s="251"/>
      <c r="F43" s="251"/>
      <c r="G43" s="252" t="s">
        <v>15</v>
      </c>
      <c r="H43" s="221">
        <f>SUM(H41:H42)</f>
        <v>3405.6000000000004</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3405.6000000000004</v>
      </c>
    </row>
    <row r="64" spans="5:5" x14ac:dyDescent="0.2">
      <c r="E64" s="481"/>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2" orientation="portrait" horizont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64"/>
  <sheetViews>
    <sheetView view="pageBreakPreview" topLeftCell="A22" zoomScale="85" zoomScaleNormal="85" zoomScaleSheetLayoutView="85" workbookViewId="0">
      <selection activeCell="E48" sqref="E48"/>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207</v>
      </c>
      <c r="C2" s="744" t="s">
        <v>272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497</v>
      </c>
      <c r="F41" s="388">
        <f>'ANAS 2015'!E18</f>
        <v>0.4</v>
      </c>
      <c r="G41" s="389">
        <f>E41/$G$15</f>
        <v>497</v>
      </c>
      <c r="H41" s="390">
        <f>G41*F41</f>
        <v>198.8</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76</v>
      </c>
      <c r="F42" s="393">
        <f>'ANAS 2015'!E20</f>
        <v>0.85</v>
      </c>
      <c r="G42" s="394">
        <f>E42/$G$15</f>
        <v>76</v>
      </c>
      <c r="H42" s="395">
        <f>G42*F42</f>
        <v>64.599999999999994</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94</v>
      </c>
      <c r="F43" s="392">
        <f>'ANAS 2015'!E19</f>
        <v>0.25</v>
      </c>
      <c r="G43" s="394">
        <f>E43/$G$15</f>
        <v>94</v>
      </c>
      <c r="H43" s="395">
        <f>G43*F43</f>
        <v>23.5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9</v>
      </c>
      <c r="F44" s="392">
        <f>'ANALISI DI MERCATO'!H5</f>
        <v>37.774421333333336</v>
      </c>
      <c r="G44" s="369">
        <f>E44/$G$15</f>
        <v>9</v>
      </c>
      <c r="H44" s="370">
        <f>G44*F44</f>
        <v>339.96979200000004</v>
      </c>
      <c r="J44" s="36"/>
    </row>
    <row r="45" spans="2:10" ht="13.5" thickBot="1" x14ac:dyDescent="0.25">
      <c r="B45" s="141"/>
      <c r="C45" s="47" t="s">
        <v>22</v>
      </c>
      <c r="D45" s="48"/>
      <c r="E45" s="49"/>
      <c r="F45" s="49"/>
      <c r="G45" s="51" t="s">
        <v>15</v>
      </c>
      <c r="H45" s="10">
        <f>SUM(H41:H44)</f>
        <v>626.86979199999996</v>
      </c>
    </row>
    <row r="46" spans="2:10" ht="13.5" thickBot="1" x14ac:dyDescent="0.25">
      <c r="C46" s="64"/>
      <c r="D46" s="65"/>
      <c r="E46" s="66"/>
      <c r="F46" s="66"/>
      <c r="G46" s="67"/>
      <c r="H46" s="67"/>
    </row>
    <row r="47" spans="2:10" ht="13.5" thickBot="1" x14ac:dyDescent="0.25">
      <c r="C47" s="68"/>
      <c r="D47" s="68"/>
      <c r="E47" s="68"/>
      <c r="F47" s="68" t="s">
        <v>23</v>
      </c>
      <c r="G47" s="69" t="s">
        <v>31</v>
      </c>
      <c r="H47" s="10">
        <f>H45+H38+H27</f>
        <v>626.86979199999996</v>
      </c>
    </row>
    <row r="64" spans="5:5" x14ac:dyDescent="0.2">
      <c r="E64" s="480"/>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64"/>
  <sheetViews>
    <sheetView view="pageBreakPreview" topLeftCell="A22" zoomScale="85" zoomScaleNormal="100" zoomScaleSheetLayoutView="85" workbookViewId="0">
      <selection activeCell="F23" sqref="F23"/>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208</v>
      </c>
      <c r="C2" s="744" t="s">
        <v>273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row r="64" spans="2:10" x14ac:dyDescent="0.25">
      <c r="E64" s="479"/>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P64"/>
  <sheetViews>
    <sheetView view="pageBreakPreview" zoomScale="85" zoomScaleNormal="85" zoomScaleSheetLayoutView="85" zoomScalePageLayoutView="70" workbookViewId="0">
      <selection activeCell="C2" sqref="C2:F13"/>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214</v>
      </c>
      <c r="C2" s="725" t="s">
        <v>275</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6" s="91" customFormat="1" x14ac:dyDescent="0.25">
      <c r="B33" s="127"/>
      <c r="C33" s="92"/>
      <c r="D33" s="93"/>
      <c r="E33" s="128"/>
      <c r="F33" s="55"/>
      <c r="G33" s="55"/>
      <c r="H33" s="128"/>
      <c r="I33" s="128"/>
      <c r="J33" s="109"/>
    </row>
    <row r="34" spans="2:16" s="91" customFormat="1" x14ac:dyDescent="0.25">
      <c r="B34" s="127"/>
      <c r="C34" s="92"/>
      <c r="D34" s="93"/>
      <c r="E34" s="128"/>
      <c r="F34" s="55"/>
      <c r="G34" s="55"/>
      <c r="H34" s="128"/>
      <c r="I34" s="108"/>
      <c r="J34" s="109"/>
    </row>
    <row r="35" spans="2:16" s="91" customFormat="1" x14ac:dyDescent="0.25">
      <c r="B35" s="127"/>
      <c r="C35" s="92"/>
      <c r="D35" s="93"/>
      <c r="E35" s="128"/>
      <c r="F35" s="55"/>
      <c r="G35" s="55"/>
      <c r="H35" s="128"/>
      <c r="I35" s="108"/>
      <c r="J35" s="109"/>
    </row>
    <row r="36" spans="2:16" x14ac:dyDescent="0.25">
      <c r="B36" s="80"/>
      <c r="C36" s="38"/>
      <c r="D36" s="54"/>
      <c r="E36" s="113"/>
      <c r="F36" s="41"/>
      <c r="G36" s="41"/>
      <c r="H36" s="113"/>
      <c r="I36" s="113"/>
      <c r="J36" s="112"/>
    </row>
    <row r="37" spans="2:16" ht="15.75" thickBot="1" x14ac:dyDescent="0.3">
      <c r="B37" s="114"/>
      <c r="C37" s="42"/>
      <c r="D37" s="82"/>
      <c r="E37" s="129"/>
      <c r="F37" s="56"/>
      <c r="G37" s="56"/>
      <c r="H37" s="129"/>
      <c r="I37" s="111"/>
      <c r="J37" s="130"/>
      <c r="L37" s="36"/>
    </row>
    <row r="38" spans="2:16" ht="15.75" thickBot="1" x14ac:dyDescent="0.3">
      <c r="B38" s="118"/>
      <c r="C38" s="47" t="s">
        <v>17</v>
      </c>
      <c r="D38" s="48"/>
      <c r="E38" s="119"/>
      <c r="F38" s="50"/>
      <c r="G38" s="50"/>
      <c r="H38" s="119"/>
      <c r="I38" s="51" t="s">
        <v>15</v>
      </c>
      <c r="J38" s="10">
        <f>SUM(J30:J37)</f>
        <v>0</v>
      </c>
    </row>
    <row r="39" spans="2:16" ht="15.75" thickBot="1" x14ac:dyDescent="0.3">
      <c r="B39" s="118"/>
      <c r="C39" s="42"/>
      <c r="D39" s="43"/>
      <c r="E39" s="120"/>
      <c r="F39" s="52"/>
      <c r="G39" s="52"/>
      <c r="H39" s="120"/>
      <c r="I39" s="120"/>
      <c r="J39" s="121"/>
    </row>
    <row r="40" spans="2:16" ht="15.75" thickBot="1" x14ac:dyDescent="0.3">
      <c r="B40" s="122"/>
      <c r="C40" s="22" t="s">
        <v>18</v>
      </c>
      <c r="D40" s="43"/>
      <c r="E40" s="120"/>
      <c r="F40" s="52"/>
      <c r="G40" s="52"/>
      <c r="H40" s="120"/>
      <c r="I40" s="120"/>
      <c r="J40" s="121"/>
    </row>
    <row r="41" spans="2:16"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6"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6"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62</v>
      </c>
      <c r="F43" s="331" t="s">
        <v>20</v>
      </c>
      <c r="G43" s="331" t="s">
        <v>20</v>
      </c>
      <c r="H43" s="428">
        <f>'ANAS 2015'!E20</f>
        <v>0.85</v>
      </c>
      <c r="I43" s="428">
        <f t="shared" si="1"/>
        <v>62</v>
      </c>
      <c r="J43" s="395">
        <f t="shared" si="0"/>
        <v>52.699999999999996</v>
      </c>
      <c r="L43" s="36"/>
    </row>
    <row r="44" spans="2:16"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38</v>
      </c>
      <c r="F44" s="330">
        <f>'ANAS 2015'!E5</f>
        <v>43.06</v>
      </c>
      <c r="G44" s="330">
        <f>'ANAS 2015'!E6</f>
        <v>9.1300000000000008</v>
      </c>
      <c r="H44" s="428">
        <f>F44-G44+G44/4</f>
        <v>36.212499999999999</v>
      </c>
      <c r="I44" s="428">
        <f t="shared" si="1"/>
        <v>38</v>
      </c>
      <c r="J44" s="395">
        <f t="shared" si="0"/>
        <v>1376.075</v>
      </c>
      <c r="L44" s="36"/>
    </row>
    <row r="45" spans="2:16"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1.215*10</f>
        <v>12.15</v>
      </c>
      <c r="F45" s="330">
        <f>'ANAS 2015'!E11</f>
        <v>73.5</v>
      </c>
      <c r="G45" s="330">
        <f>'ANAS 2015'!E12</f>
        <v>15.59</v>
      </c>
      <c r="H45" s="428">
        <f>F45-G45+G45/4</f>
        <v>61.807499999999997</v>
      </c>
      <c r="I45" s="428">
        <f t="shared" si="1"/>
        <v>12.15</v>
      </c>
      <c r="J45" s="395">
        <f t="shared" si="0"/>
        <v>750.96112500000004</v>
      </c>
      <c r="L45" s="36"/>
    </row>
    <row r="46" spans="2:16"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6" ht="204" x14ac:dyDescent="0.2">
      <c r="B47" s="347" t="s">
        <v>107</v>
      </c>
      <c r="C47" s="329" t="s">
        <v>119</v>
      </c>
      <c r="D47" s="354" t="s">
        <v>105</v>
      </c>
      <c r="E47" s="392">
        <f>0.81*10</f>
        <v>8.1000000000000014</v>
      </c>
      <c r="F47" s="330">
        <f>'ANAS 2015'!E9</f>
        <v>71.98</v>
      </c>
      <c r="G47" s="330">
        <f>'ANAS 2015'!E12</f>
        <v>15.59</v>
      </c>
      <c r="H47" s="428">
        <f>F47-G47+G47/4</f>
        <v>60.287500000000001</v>
      </c>
      <c r="I47" s="428">
        <f t="shared" si="1"/>
        <v>8.1000000000000014</v>
      </c>
      <c r="J47" s="395">
        <f t="shared" si="0"/>
        <v>488.32875000000007</v>
      </c>
      <c r="L47" s="36"/>
    </row>
    <row r="48" spans="2:16"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f>_xlfn.CEILING.MATH(5396/12,1)</f>
        <v>450</v>
      </c>
      <c r="F48" s="331" t="s">
        <v>20</v>
      </c>
      <c r="G48" s="331" t="s">
        <v>20</v>
      </c>
      <c r="H48" s="428">
        <f>'ANAS 2015'!E18</f>
        <v>0.4</v>
      </c>
      <c r="I48" s="428">
        <f t="shared" si="1"/>
        <v>450</v>
      </c>
      <c r="J48" s="395">
        <f t="shared" si="0"/>
        <v>180</v>
      </c>
      <c r="L48" s="36"/>
      <c r="P48" s="1">
        <f>40*4+36*2+48*2+120*2+2000*2+96*2+144*2+40*3+36*2+48+108</f>
        <v>5396</v>
      </c>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75</v>
      </c>
      <c r="F49" s="331" t="s">
        <v>20</v>
      </c>
      <c r="G49" s="331" t="s">
        <v>20</v>
      </c>
      <c r="H49" s="428">
        <f>'ANAS 2015'!E19</f>
        <v>0.25</v>
      </c>
      <c r="I49" s="428">
        <f t="shared" si="1"/>
        <v>75</v>
      </c>
      <c r="J49" s="395">
        <f t="shared" si="0"/>
        <v>18.75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7</v>
      </c>
      <c r="F52" s="331" t="s">
        <v>20</v>
      </c>
      <c r="G52" s="331" t="s">
        <v>20</v>
      </c>
      <c r="H52" s="428">
        <f>'ANALISI DI MERCATO'!H5</f>
        <v>37.774421333333336</v>
      </c>
      <c r="I52" s="394">
        <f t="shared" si="1"/>
        <v>7</v>
      </c>
      <c r="J52" s="395">
        <f t="shared" si="0"/>
        <v>264.42094933333334</v>
      </c>
      <c r="L52" s="36"/>
    </row>
    <row r="53" spans="2:12" ht="15.75" thickBot="1" x14ac:dyDescent="0.3">
      <c r="B53" s="118"/>
      <c r="C53" s="47" t="s">
        <v>22</v>
      </c>
      <c r="D53" s="48"/>
      <c r="E53" s="119"/>
      <c r="F53" s="50"/>
      <c r="G53" s="50"/>
      <c r="H53" s="119"/>
      <c r="I53" s="51" t="s">
        <v>15</v>
      </c>
      <c r="J53" s="10">
        <f>SUM(J41:J52)</f>
        <v>3567.2416243333337</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3567.2416243333337</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row r="64" spans="2:12" x14ac:dyDescent="0.25">
      <c r="E64" s="479"/>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64"/>
  <sheetViews>
    <sheetView view="pageBreakPreview" topLeftCell="A46" zoomScale="85" zoomScaleNormal="85" zoomScaleSheetLayoutView="85" workbookViewId="0">
      <selection activeCell="E43" sqref="E43"/>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217</v>
      </c>
      <c r="C2" s="735" t="s">
        <v>277</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38</v>
      </c>
      <c r="F43" s="368">
        <f>'ANAS 2015'!E6</f>
        <v>9.1300000000000008</v>
      </c>
      <c r="G43" s="367">
        <f t="shared" si="2"/>
        <v>2.2825000000000002</v>
      </c>
      <c r="H43" s="369">
        <f t="shared" si="0"/>
        <v>38</v>
      </c>
      <c r="I43" s="370">
        <f t="shared" si="1"/>
        <v>86.735000000000014</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1.215*10</f>
        <v>12.15</v>
      </c>
      <c r="F44" s="368">
        <f>'ANAS 2015'!E12</f>
        <v>15.59</v>
      </c>
      <c r="G44" s="367">
        <f t="shared" si="2"/>
        <v>3.8975</v>
      </c>
      <c r="H44" s="369">
        <f t="shared" si="0"/>
        <v>12.15</v>
      </c>
      <c r="I44" s="370">
        <f t="shared" si="1"/>
        <v>47.354624999999999</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2"/>
        <v>3.8149999999999999</v>
      </c>
      <c r="H45" s="369">
        <f t="shared" si="0"/>
        <v>2.52</v>
      </c>
      <c r="I45" s="370">
        <f t="shared" si="1"/>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0.81*10</f>
        <v>8.1000000000000014</v>
      </c>
      <c r="F46" s="368">
        <f>'ANAS 2015'!E10</f>
        <v>15.26</v>
      </c>
      <c r="G46" s="367">
        <f t="shared" si="2"/>
        <v>3.8149999999999999</v>
      </c>
      <c r="H46" s="369">
        <f t="shared" si="0"/>
        <v>8.1000000000000014</v>
      </c>
      <c r="I46" s="370">
        <f t="shared" si="1"/>
        <v>30.901500000000006</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192.866625</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192.866625</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82"/>
      <c r="K55" s="482"/>
    </row>
    <row r="64" spans="2:11" x14ac:dyDescent="0.2">
      <c r="E64" s="48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19" zoomScale="85" zoomScaleNormal="85" zoomScaleSheetLayoutView="85" workbookViewId="0">
      <selection activeCell="E43" sqref="E43"/>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218</v>
      </c>
      <c r="C2" s="741" t="s">
        <v>278</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704</v>
      </c>
      <c r="F41" s="380">
        <f>'ANAS 2015'!E21</f>
        <v>0.4</v>
      </c>
      <c r="G41" s="483">
        <f>E41/$G$15</f>
        <v>704</v>
      </c>
      <c r="H41" s="382">
        <f>G41*F41</f>
        <v>281.60000000000002</v>
      </c>
      <c r="J41" s="240"/>
      <c r="L41" s="212">
        <f>36*2+40*3+36*3+36*2+40*2+36*3+108+36</f>
        <v>704</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f>E41</f>
        <v>704</v>
      </c>
      <c r="F42" s="385">
        <f>'ANAS 2015'!E22</f>
        <v>1.8</v>
      </c>
      <c r="G42" s="484">
        <f>E42/$G$15</f>
        <v>704</v>
      </c>
      <c r="H42" s="387">
        <f>G42*F42</f>
        <v>1267.2</v>
      </c>
      <c r="J42" s="240"/>
    </row>
    <row r="43" spans="2:12" ht="13.5" thickBot="1" x14ac:dyDescent="0.25">
      <c r="B43" s="248"/>
      <c r="C43" s="249" t="s">
        <v>22</v>
      </c>
      <c r="D43" s="250"/>
      <c r="E43" s="251"/>
      <c r="F43" s="251"/>
      <c r="G43" s="252" t="s">
        <v>15</v>
      </c>
      <c r="H43" s="221">
        <f>SUM(H41:H42)</f>
        <v>1548.8000000000002</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1548.8000000000002</v>
      </c>
    </row>
    <row r="64" spans="5:5" x14ac:dyDescent="0.2">
      <c r="E64" s="481"/>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2" orientation="portrait" horizontalDpi="4294967293"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28" zoomScale="85" zoomScaleNormal="85" zoomScaleSheetLayoutView="85" workbookViewId="0">
      <selection activeCell="E41" sqref="E41"/>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219</v>
      </c>
      <c r="C2" s="744" t="s">
        <v>279</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450</v>
      </c>
      <c r="F41" s="388">
        <f>'ANAS 2015'!E18</f>
        <v>0.4</v>
      </c>
      <c r="G41" s="389">
        <f>E41/$G$15</f>
        <v>450</v>
      </c>
      <c r="H41" s="390">
        <f>G41*F41</f>
        <v>180</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62</v>
      </c>
      <c r="F42" s="393">
        <f>'ANAS 2015'!E20</f>
        <v>0.85</v>
      </c>
      <c r="G42" s="394">
        <f>E42/$G$15</f>
        <v>62</v>
      </c>
      <c r="H42" s="395">
        <f>G42*F42</f>
        <v>52.699999999999996</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75</v>
      </c>
      <c r="F43" s="392">
        <f>'ANAS 2015'!E19</f>
        <v>0.25</v>
      </c>
      <c r="G43" s="394">
        <f>E43/$G$15</f>
        <v>75</v>
      </c>
      <c r="H43" s="395">
        <f>G43*F43</f>
        <v>18.75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7</v>
      </c>
      <c r="F44" s="392">
        <f>'ANALISI DI MERCATO'!H5</f>
        <v>37.774421333333336</v>
      </c>
      <c r="G44" s="369">
        <f>E44/$G$15</f>
        <v>7</v>
      </c>
      <c r="H44" s="370">
        <f>G44*F44</f>
        <v>264.42094933333334</v>
      </c>
      <c r="J44" s="36"/>
    </row>
    <row r="45" spans="2:10" ht="13.5" thickBot="1" x14ac:dyDescent="0.25">
      <c r="B45" s="141"/>
      <c r="C45" s="47" t="s">
        <v>22</v>
      </c>
      <c r="D45" s="48"/>
      <c r="E45" s="49"/>
      <c r="F45" s="49"/>
      <c r="G45" s="51" t="s">
        <v>15</v>
      </c>
      <c r="H45" s="10">
        <f>SUM(H41:H44)</f>
        <v>515.87094933333333</v>
      </c>
    </row>
    <row r="46" spans="2:10" ht="13.5" thickBot="1" x14ac:dyDescent="0.25">
      <c r="C46" s="64"/>
      <c r="D46" s="65"/>
      <c r="E46" s="66"/>
      <c r="F46" s="66"/>
      <c r="G46" s="67"/>
      <c r="H46" s="67"/>
    </row>
    <row r="47" spans="2:10" ht="13.5" thickBot="1" x14ac:dyDescent="0.25">
      <c r="C47" s="68"/>
      <c r="D47" s="68"/>
      <c r="E47" s="68"/>
      <c r="F47" s="68" t="s">
        <v>23</v>
      </c>
      <c r="G47" s="69" t="s">
        <v>31</v>
      </c>
      <c r="H47" s="10">
        <f>H45+H38+H27</f>
        <v>515.87094933333333</v>
      </c>
    </row>
    <row r="64" spans="5:5" x14ac:dyDescent="0.2">
      <c r="E64" s="480"/>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19"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220</v>
      </c>
      <c r="C2" s="744" t="s">
        <v>280</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row r="64" spans="2:10" x14ac:dyDescent="0.25">
      <c r="E64" s="479"/>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zoomScale="85" zoomScaleNormal="85" workbookViewId="0">
      <selection activeCell="AB21" sqref="AB21:AF21"/>
    </sheetView>
  </sheetViews>
  <sheetFormatPr defaultRowHeight="15" x14ac:dyDescent="0.25"/>
  <cols>
    <col min="1" max="28" width="2.7109375" style="293" customWidth="1"/>
    <col min="29" max="31" width="3" style="293" customWidth="1"/>
    <col min="32" max="32" width="2.85546875" style="293" customWidth="1"/>
    <col min="33" max="256" width="9.140625" style="293"/>
    <col min="257" max="284" width="2.7109375" style="293" customWidth="1"/>
    <col min="285" max="287" width="3" style="293" customWidth="1"/>
    <col min="288" max="288" width="2.85546875" style="293" customWidth="1"/>
    <col min="289" max="512" width="9.140625" style="293"/>
    <col min="513" max="540" width="2.7109375" style="293" customWidth="1"/>
    <col min="541" max="543" width="3" style="293" customWidth="1"/>
    <col min="544" max="544" width="2.85546875" style="293" customWidth="1"/>
    <col min="545" max="768" width="9.140625" style="293"/>
    <col min="769" max="796" width="2.7109375" style="293" customWidth="1"/>
    <col min="797" max="799" width="3" style="293" customWidth="1"/>
    <col min="800" max="800" width="2.85546875" style="293" customWidth="1"/>
    <col min="801" max="1024" width="9.140625" style="293"/>
    <col min="1025" max="1052" width="2.7109375" style="293" customWidth="1"/>
    <col min="1053" max="1055" width="3" style="293" customWidth="1"/>
    <col min="1056" max="1056" width="2.85546875" style="293" customWidth="1"/>
    <col min="1057" max="1280" width="9.140625" style="293"/>
    <col min="1281" max="1308" width="2.7109375" style="293" customWidth="1"/>
    <col min="1309" max="1311" width="3" style="293" customWidth="1"/>
    <col min="1312" max="1312" width="2.85546875" style="293" customWidth="1"/>
    <col min="1313" max="1536" width="9.140625" style="293"/>
    <col min="1537" max="1564" width="2.7109375" style="293" customWidth="1"/>
    <col min="1565" max="1567" width="3" style="293" customWidth="1"/>
    <col min="1568" max="1568" width="2.85546875" style="293" customWidth="1"/>
    <col min="1569" max="1792" width="9.140625" style="293"/>
    <col min="1793" max="1820" width="2.7109375" style="293" customWidth="1"/>
    <col min="1821" max="1823" width="3" style="293" customWidth="1"/>
    <col min="1824" max="1824" width="2.85546875" style="293" customWidth="1"/>
    <col min="1825" max="2048" width="9.140625" style="293"/>
    <col min="2049" max="2076" width="2.7109375" style="293" customWidth="1"/>
    <col min="2077" max="2079" width="3" style="293" customWidth="1"/>
    <col min="2080" max="2080" width="2.85546875" style="293" customWidth="1"/>
    <col min="2081" max="2304" width="9.140625" style="293"/>
    <col min="2305" max="2332" width="2.7109375" style="293" customWidth="1"/>
    <col min="2333" max="2335" width="3" style="293" customWidth="1"/>
    <col min="2336" max="2336" width="2.85546875" style="293" customWidth="1"/>
    <col min="2337" max="2560" width="9.140625" style="293"/>
    <col min="2561" max="2588" width="2.7109375" style="293" customWidth="1"/>
    <col min="2589" max="2591" width="3" style="293" customWidth="1"/>
    <col min="2592" max="2592" width="2.85546875" style="293" customWidth="1"/>
    <col min="2593" max="2816" width="9.140625" style="293"/>
    <col min="2817" max="2844" width="2.7109375" style="293" customWidth="1"/>
    <col min="2845" max="2847" width="3" style="293" customWidth="1"/>
    <col min="2848" max="2848" width="2.85546875" style="293" customWidth="1"/>
    <col min="2849" max="3072" width="9.140625" style="293"/>
    <col min="3073" max="3100" width="2.7109375" style="293" customWidth="1"/>
    <col min="3101" max="3103" width="3" style="293" customWidth="1"/>
    <col min="3104" max="3104" width="2.85546875" style="293" customWidth="1"/>
    <col min="3105" max="3328" width="9.140625" style="293"/>
    <col min="3329" max="3356" width="2.7109375" style="293" customWidth="1"/>
    <col min="3357" max="3359" width="3" style="293" customWidth="1"/>
    <col min="3360" max="3360" width="2.85546875" style="293" customWidth="1"/>
    <col min="3361" max="3584" width="9.140625" style="293"/>
    <col min="3585" max="3612" width="2.7109375" style="293" customWidth="1"/>
    <col min="3613" max="3615" width="3" style="293" customWidth="1"/>
    <col min="3616" max="3616" width="2.85546875" style="293" customWidth="1"/>
    <col min="3617" max="3840" width="9.140625" style="293"/>
    <col min="3841" max="3868" width="2.7109375" style="293" customWidth="1"/>
    <col min="3869" max="3871" width="3" style="293" customWidth="1"/>
    <col min="3872" max="3872" width="2.85546875" style="293" customWidth="1"/>
    <col min="3873" max="4096" width="9.140625" style="293"/>
    <col min="4097" max="4124" width="2.7109375" style="293" customWidth="1"/>
    <col min="4125" max="4127" width="3" style="293" customWidth="1"/>
    <col min="4128" max="4128" width="2.85546875" style="293" customWidth="1"/>
    <col min="4129" max="4352" width="9.140625" style="293"/>
    <col min="4353" max="4380" width="2.7109375" style="293" customWidth="1"/>
    <col min="4381" max="4383" width="3" style="293" customWidth="1"/>
    <col min="4384" max="4384" width="2.85546875" style="293" customWidth="1"/>
    <col min="4385" max="4608" width="9.140625" style="293"/>
    <col min="4609" max="4636" width="2.7109375" style="293" customWidth="1"/>
    <col min="4637" max="4639" width="3" style="293" customWidth="1"/>
    <col min="4640" max="4640" width="2.85546875" style="293" customWidth="1"/>
    <col min="4641" max="4864" width="9.140625" style="293"/>
    <col min="4865" max="4892" width="2.7109375" style="293" customWidth="1"/>
    <col min="4893" max="4895" width="3" style="293" customWidth="1"/>
    <col min="4896" max="4896" width="2.85546875" style="293" customWidth="1"/>
    <col min="4897" max="5120" width="9.140625" style="293"/>
    <col min="5121" max="5148" width="2.7109375" style="293" customWidth="1"/>
    <col min="5149" max="5151" width="3" style="293" customWidth="1"/>
    <col min="5152" max="5152" width="2.85546875" style="293" customWidth="1"/>
    <col min="5153" max="5376" width="9.140625" style="293"/>
    <col min="5377" max="5404" width="2.7109375" style="293" customWidth="1"/>
    <col min="5405" max="5407" width="3" style="293" customWidth="1"/>
    <col min="5408" max="5408" width="2.85546875" style="293" customWidth="1"/>
    <col min="5409" max="5632" width="9.140625" style="293"/>
    <col min="5633" max="5660" width="2.7109375" style="293" customWidth="1"/>
    <col min="5661" max="5663" width="3" style="293" customWidth="1"/>
    <col min="5664" max="5664" width="2.85546875" style="293" customWidth="1"/>
    <col min="5665" max="5888" width="9.140625" style="293"/>
    <col min="5889" max="5916" width="2.7109375" style="293" customWidth="1"/>
    <col min="5917" max="5919" width="3" style="293" customWidth="1"/>
    <col min="5920" max="5920" width="2.85546875" style="293" customWidth="1"/>
    <col min="5921" max="6144" width="9.140625" style="293"/>
    <col min="6145" max="6172" width="2.7109375" style="293" customWidth="1"/>
    <col min="6173" max="6175" width="3" style="293" customWidth="1"/>
    <col min="6176" max="6176" width="2.85546875" style="293" customWidth="1"/>
    <col min="6177" max="6400" width="9.140625" style="293"/>
    <col min="6401" max="6428" width="2.7109375" style="293" customWidth="1"/>
    <col min="6429" max="6431" width="3" style="293" customWidth="1"/>
    <col min="6432" max="6432" width="2.85546875" style="293" customWidth="1"/>
    <col min="6433" max="6656" width="9.140625" style="293"/>
    <col min="6657" max="6684" width="2.7109375" style="293" customWidth="1"/>
    <col min="6685" max="6687" width="3" style="293" customWidth="1"/>
    <col min="6688" max="6688" width="2.85546875" style="293" customWidth="1"/>
    <col min="6689" max="6912" width="9.140625" style="293"/>
    <col min="6913" max="6940" width="2.7109375" style="293" customWidth="1"/>
    <col min="6941" max="6943" width="3" style="293" customWidth="1"/>
    <col min="6944" max="6944" width="2.85546875" style="293" customWidth="1"/>
    <col min="6945" max="7168" width="9.140625" style="293"/>
    <col min="7169" max="7196" width="2.7109375" style="293" customWidth="1"/>
    <col min="7197" max="7199" width="3" style="293" customWidth="1"/>
    <col min="7200" max="7200" width="2.85546875" style="293" customWidth="1"/>
    <col min="7201" max="7424" width="9.140625" style="293"/>
    <col min="7425" max="7452" width="2.7109375" style="293" customWidth="1"/>
    <col min="7453" max="7455" width="3" style="293" customWidth="1"/>
    <col min="7456" max="7456" width="2.85546875" style="293" customWidth="1"/>
    <col min="7457" max="7680" width="9.140625" style="293"/>
    <col min="7681" max="7708" width="2.7109375" style="293" customWidth="1"/>
    <col min="7709" max="7711" width="3" style="293" customWidth="1"/>
    <col min="7712" max="7712" width="2.85546875" style="293" customWidth="1"/>
    <col min="7713" max="7936" width="9.140625" style="293"/>
    <col min="7937" max="7964" width="2.7109375" style="293" customWidth="1"/>
    <col min="7965" max="7967" width="3" style="293" customWidth="1"/>
    <col min="7968" max="7968" width="2.85546875" style="293" customWidth="1"/>
    <col min="7969" max="8192" width="9.140625" style="293"/>
    <col min="8193" max="8220" width="2.7109375" style="293" customWidth="1"/>
    <col min="8221" max="8223" width="3" style="293" customWidth="1"/>
    <col min="8224" max="8224" width="2.85546875" style="293" customWidth="1"/>
    <col min="8225" max="8448" width="9.140625" style="293"/>
    <col min="8449" max="8476" width="2.7109375" style="293" customWidth="1"/>
    <col min="8477" max="8479" width="3" style="293" customWidth="1"/>
    <col min="8480" max="8480" width="2.85546875" style="293" customWidth="1"/>
    <col min="8481" max="8704" width="9.140625" style="293"/>
    <col min="8705" max="8732" width="2.7109375" style="293" customWidth="1"/>
    <col min="8733" max="8735" width="3" style="293" customWidth="1"/>
    <col min="8736" max="8736" width="2.85546875" style="293" customWidth="1"/>
    <col min="8737" max="8960" width="9.140625" style="293"/>
    <col min="8961" max="8988" width="2.7109375" style="293" customWidth="1"/>
    <col min="8989" max="8991" width="3" style="293" customWidth="1"/>
    <col min="8992" max="8992" width="2.85546875" style="293" customWidth="1"/>
    <col min="8993" max="9216" width="9.140625" style="293"/>
    <col min="9217" max="9244" width="2.7109375" style="293" customWidth="1"/>
    <col min="9245" max="9247" width="3" style="293" customWidth="1"/>
    <col min="9248" max="9248" width="2.85546875" style="293" customWidth="1"/>
    <col min="9249" max="9472" width="9.140625" style="293"/>
    <col min="9473" max="9500" width="2.7109375" style="293" customWidth="1"/>
    <col min="9501" max="9503" width="3" style="293" customWidth="1"/>
    <col min="9504" max="9504" width="2.85546875" style="293" customWidth="1"/>
    <col min="9505" max="9728" width="9.140625" style="293"/>
    <col min="9729" max="9756" width="2.7109375" style="293" customWidth="1"/>
    <col min="9757" max="9759" width="3" style="293" customWidth="1"/>
    <col min="9760" max="9760" width="2.85546875" style="293" customWidth="1"/>
    <col min="9761" max="9984" width="9.140625" style="293"/>
    <col min="9985" max="10012" width="2.7109375" style="293" customWidth="1"/>
    <col min="10013" max="10015" width="3" style="293" customWidth="1"/>
    <col min="10016" max="10016" width="2.85546875" style="293" customWidth="1"/>
    <col min="10017" max="10240" width="9.140625" style="293"/>
    <col min="10241" max="10268" width="2.7109375" style="293" customWidth="1"/>
    <col min="10269" max="10271" width="3" style="293" customWidth="1"/>
    <col min="10272" max="10272" width="2.85546875" style="293" customWidth="1"/>
    <col min="10273" max="10496" width="9.140625" style="293"/>
    <col min="10497" max="10524" width="2.7109375" style="293" customWidth="1"/>
    <col min="10525" max="10527" width="3" style="293" customWidth="1"/>
    <col min="10528" max="10528" width="2.85546875" style="293" customWidth="1"/>
    <col min="10529" max="10752" width="9.140625" style="293"/>
    <col min="10753" max="10780" width="2.7109375" style="293" customWidth="1"/>
    <col min="10781" max="10783" width="3" style="293" customWidth="1"/>
    <col min="10784" max="10784" width="2.85546875" style="293" customWidth="1"/>
    <col min="10785" max="11008" width="9.140625" style="293"/>
    <col min="11009" max="11036" width="2.7109375" style="293" customWidth="1"/>
    <col min="11037" max="11039" width="3" style="293" customWidth="1"/>
    <col min="11040" max="11040" width="2.85546875" style="293" customWidth="1"/>
    <col min="11041" max="11264" width="9.140625" style="293"/>
    <col min="11265" max="11292" width="2.7109375" style="293" customWidth="1"/>
    <col min="11293" max="11295" width="3" style="293" customWidth="1"/>
    <col min="11296" max="11296" width="2.85546875" style="293" customWidth="1"/>
    <col min="11297" max="11520" width="9.140625" style="293"/>
    <col min="11521" max="11548" width="2.7109375" style="293" customWidth="1"/>
    <col min="11549" max="11551" width="3" style="293" customWidth="1"/>
    <col min="11552" max="11552" width="2.85546875" style="293" customWidth="1"/>
    <col min="11553" max="11776" width="9.140625" style="293"/>
    <col min="11777" max="11804" width="2.7109375" style="293" customWidth="1"/>
    <col min="11805" max="11807" width="3" style="293" customWidth="1"/>
    <col min="11808" max="11808" width="2.85546875" style="293" customWidth="1"/>
    <col min="11809" max="12032" width="9.140625" style="293"/>
    <col min="12033" max="12060" width="2.7109375" style="293" customWidth="1"/>
    <col min="12061" max="12063" width="3" style="293" customWidth="1"/>
    <col min="12064" max="12064" width="2.85546875" style="293" customWidth="1"/>
    <col min="12065" max="12288" width="9.140625" style="293"/>
    <col min="12289" max="12316" width="2.7109375" style="293" customWidth="1"/>
    <col min="12317" max="12319" width="3" style="293" customWidth="1"/>
    <col min="12320" max="12320" width="2.85546875" style="293" customWidth="1"/>
    <col min="12321" max="12544" width="9.140625" style="293"/>
    <col min="12545" max="12572" width="2.7109375" style="293" customWidth="1"/>
    <col min="12573" max="12575" width="3" style="293" customWidth="1"/>
    <col min="12576" max="12576" width="2.85546875" style="293" customWidth="1"/>
    <col min="12577" max="12800" width="9.140625" style="293"/>
    <col min="12801" max="12828" width="2.7109375" style="293" customWidth="1"/>
    <col min="12829" max="12831" width="3" style="293" customWidth="1"/>
    <col min="12832" max="12832" width="2.85546875" style="293" customWidth="1"/>
    <col min="12833" max="13056" width="9.140625" style="293"/>
    <col min="13057" max="13084" width="2.7109375" style="293" customWidth="1"/>
    <col min="13085" max="13087" width="3" style="293" customWidth="1"/>
    <col min="13088" max="13088" width="2.85546875" style="293" customWidth="1"/>
    <col min="13089" max="13312" width="9.140625" style="293"/>
    <col min="13313" max="13340" width="2.7109375" style="293" customWidth="1"/>
    <col min="13341" max="13343" width="3" style="293" customWidth="1"/>
    <col min="13344" max="13344" width="2.85546875" style="293" customWidth="1"/>
    <col min="13345" max="13568" width="9.140625" style="293"/>
    <col min="13569" max="13596" width="2.7109375" style="293" customWidth="1"/>
    <col min="13597" max="13599" width="3" style="293" customWidth="1"/>
    <col min="13600" max="13600" width="2.85546875" style="293" customWidth="1"/>
    <col min="13601" max="13824" width="9.140625" style="293"/>
    <col min="13825" max="13852" width="2.7109375" style="293" customWidth="1"/>
    <col min="13853" max="13855" width="3" style="293" customWidth="1"/>
    <col min="13856" max="13856" width="2.85546875" style="293" customWidth="1"/>
    <col min="13857" max="14080" width="9.140625" style="293"/>
    <col min="14081" max="14108" width="2.7109375" style="293" customWidth="1"/>
    <col min="14109" max="14111" width="3" style="293" customWidth="1"/>
    <col min="14112" max="14112" width="2.85546875" style="293" customWidth="1"/>
    <col min="14113" max="14336" width="9.140625" style="293"/>
    <col min="14337" max="14364" width="2.7109375" style="293" customWidth="1"/>
    <col min="14365" max="14367" width="3" style="293" customWidth="1"/>
    <col min="14368" max="14368" width="2.85546875" style="293" customWidth="1"/>
    <col min="14369" max="14592" width="9.140625" style="293"/>
    <col min="14593" max="14620" width="2.7109375" style="293" customWidth="1"/>
    <col min="14621" max="14623" width="3" style="293" customWidth="1"/>
    <col min="14624" max="14624" width="2.85546875" style="293" customWidth="1"/>
    <col min="14625" max="14848" width="9.140625" style="293"/>
    <col min="14849" max="14876" width="2.7109375" style="293" customWidth="1"/>
    <col min="14877" max="14879" width="3" style="293" customWidth="1"/>
    <col min="14880" max="14880" width="2.85546875" style="293" customWidth="1"/>
    <col min="14881" max="15104" width="9.140625" style="293"/>
    <col min="15105" max="15132" width="2.7109375" style="293" customWidth="1"/>
    <col min="15133" max="15135" width="3" style="293" customWidth="1"/>
    <col min="15136" max="15136" width="2.85546875" style="293" customWidth="1"/>
    <col min="15137" max="15360" width="9.140625" style="293"/>
    <col min="15361" max="15388" width="2.7109375" style="293" customWidth="1"/>
    <col min="15389" max="15391" width="3" style="293" customWidth="1"/>
    <col min="15392" max="15392" width="2.85546875" style="293" customWidth="1"/>
    <col min="15393" max="15616" width="9.140625" style="293"/>
    <col min="15617" max="15644" width="2.7109375" style="293" customWidth="1"/>
    <col min="15645" max="15647" width="3" style="293" customWidth="1"/>
    <col min="15648" max="15648" width="2.85546875" style="293" customWidth="1"/>
    <col min="15649" max="15872" width="9.140625" style="293"/>
    <col min="15873" max="15900" width="2.7109375" style="293" customWidth="1"/>
    <col min="15901" max="15903" width="3" style="293" customWidth="1"/>
    <col min="15904" max="15904" width="2.85546875" style="293" customWidth="1"/>
    <col min="15905" max="16128" width="9.140625" style="293"/>
    <col min="16129" max="16156" width="2.7109375" style="293" customWidth="1"/>
    <col min="16157" max="16159" width="3" style="293" customWidth="1"/>
    <col min="16160" max="16160" width="2.85546875" style="293" customWidth="1"/>
    <col min="16161" max="16384" width="9.140625" style="293"/>
  </cols>
  <sheetData>
    <row r="1" spans="1:32" x14ac:dyDescent="0.25">
      <c r="A1" s="685" t="s">
        <v>40</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2" x14ac:dyDescent="0.2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row>
    <row r="3" spans="1:32" ht="156" customHeight="1" x14ac:dyDescent="0.25">
      <c r="A3" s="686" t="s">
        <v>41</v>
      </c>
      <c r="B3" s="686"/>
      <c r="C3" s="711" t="s">
        <v>97</v>
      </c>
      <c r="D3" s="711"/>
      <c r="E3" s="711"/>
      <c r="F3" s="711"/>
      <c r="G3" s="711"/>
      <c r="H3" s="688" t="s">
        <v>90</v>
      </c>
      <c r="I3" s="688"/>
      <c r="J3" s="688"/>
      <c r="K3" s="688"/>
      <c r="L3" s="688"/>
      <c r="M3" s="688"/>
      <c r="N3" s="688"/>
      <c r="O3" s="688"/>
      <c r="P3" s="688"/>
      <c r="Q3" s="688"/>
      <c r="R3" s="688"/>
      <c r="S3" s="688"/>
      <c r="T3" s="688"/>
      <c r="U3" s="688"/>
      <c r="V3" s="688"/>
      <c r="W3" s="688"/>
      <c r="X3" s="688"/>
      <c r="Y3" s="688"/>
      <c r="Z3" s="688"/>
      <c r="AA3" s="688"/>
      <c r="AB3" s="688"/>
      <c r="AC3" s="688"/>
      <c r="AD3" s="688"/>
      <c r="AE3" s="688"/>
      <c r="AF3" s="688"/>
    </row>
    <row r="4" spans="1:32" x14ac:dyDescent="0.2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1:32" x14ac:dyDescent="0.25">
      <c r="A5" s="686" t="s">
        <v>42</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9"/>
      <c r="AC5" s="686"/>
      <c r="AD5" s="686"/>
      <c r="AE5" s="686"/>
      <c r="AF5" s="686"/>
    </row>
    <row r="6" spans="1:32"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row>
    <row r="7" spans="1:32" ht="24" customHeight="1" x14ac:dyDescent="0.25">
      <c r="A7" s="691" t="s">
        <v>43</v>
      </c>
      <c r="B7" s="692"/>
      <c r="C7" s="692"/>
      <c r="D7" s="692"/>
      <c r="E7" s="692"/>
      <c r="F7" s="688" t="s">
        <v>44</v>
      </c>
      <c r="G7" s="688"/>
      <c r="H7" s="688"/>
      <c r="I7" s="688"/>
      <c r="J7" s="688"/>
      <c r="K7" s="688"/>
      <c r="L7" s="688"/>
      <c r="M7" s="688"/>
      <c r="N7" s="690">
        <v>38000</v>
      </c>
      <c r="O7" s="690"/>
      <c r="P7" s="690"/>
      <c r="Q7" s="690"/>
      <c r="R7" s="690"/>
      <c r="S7" s="690"/>
      <c r="T7" s="690"/>
      <c r="U7" s="686" t="s">
        <v>45</v>
      </c>
      <c r="V7" s="686"/>
      <c r="W7" s="686"/>
      <c r="X7" s="294"/>
      <c r="Y7" s="294"/>
      <c r="Z7" s="294"/>
      <c r="AA7" s="294"/>
      <c r="AB7" s="294"/>
      <c r="AC7" s="294"/>
      <c r="AD7" s="294"/>
      <c r="AE7" s="294"/>
      <c r="AF7" s="294"/>
    </row>
    <row r="8" spans="1:32" ht="24" customHeight="1" x14ac:dyDescent="0.25">
      <c r="A8" s="691"/>
      <c r="B8" s="692"/>
      <c r="C8" s="692"/>
      <c r="D8" s="692"/>
      <c r="E8" s="692"/>
      <c r="F8" s="688" t="s">
        <v>46</v>
      </c>
      <c r="G8" s="688"/>
      <c r="H8" s="688"/>
      <c r="I8" s="688"/>
      <c r="J8" s="688"/>
      <c r="K8" s="688"/>
      <c r="L8" s="688"/>
      <c r="M8" s="688"/>
      <c r="N8" s="690">
        <f>N7/(5*240)</f>
        <v>31.666666666666668</v>
      </c>
      <c r="O8" s="690"/>
      <c r="P8" s="690"/>
      <c r="Q8" s="690"/>
      <c r="R8" s="690"/>
      <c r="S8" s="690"/>
      <c r="T8" s="690"/>
      <c r="U8" s="686" t="s">
        <v>45</v>
      </c>
      <c r="V8" s="686"/>
      <c r="W8" s="686"/>
      <c r="X8" s="294"/>
      <c r="Y8" s="294"/>
      <c r="Z8" s="294"/>
      <c r="AA8" s="294"/>
      <c r="AB8" s="294"/>
      <c r="AC8" s="294"/>
      <c r="AD8" s="294"/>
      <c r="AE8" s="294"/>
      <c r="AF8" s="294"/>
    </row>
    <row r="9" spans="1:32" ht="24" customHeight="1" x14ac:dyDescent="0.25">
      <c r="A9" s="691"/>
      <c r="B9" s="692"/>
      <c r="C9" s="692"/>
      <c r="D9" s="692"/>
      <c r="E9" s="692"/>
      <c r="F9" s="688" t="s">
        <v>47</v>
      </c>
      <c r="G9" s="688"/>
      <c r="H9" s="688"/>
      <c r="I9" s="688"/>
      <c r="J9" s="688"/>
      <c r="K9" s="688"/>
      <c r="L9" s="688"/>
      <c r="M9" s="688"/>
      <c r="N9" s="690">
        <f>0.75*24</f>
        <v>18</v>
      </c>
      <c r="O9" s="690"/>
      <c r="P9" s="690"/>
      <c r="Q9" s="690"/>
      <c r="R9" s="690"/>
      <c r="S9" s="690"/>
      <c r="T9" s="690"/>
      <c r="U9" s="686" t="s">
        <v>45</v>
      </c>
      <c r="V9" s="686"/>
      <c r="W9" s="686"/>
      <c r="X9" s="294"/>
      <c r="Y9" s="294"/>
      <c r="Z9" s="294"/>
      <c r="AA9" s="294"/>
      <c r="AB9" s="294"/>
      <c r="AC9" s="294"/>
      <c r="AD9" s="294"/>
      <c r="AE9" s="294"/>
      <c r="AF9" s="294"/>
    </row>
    <row r="10" spans="1:32" x14ac:dyDescent="0.25">
      <c r="A10" s="691"/>
      <c r="B10" s="692"/>
      <c r="C10" s="692"/>
      <c r="D10" s="692"/>
      <c r="E10" s="692"/>
      <c r="F10" s="686" t="s">
        <v>35</v>
      </c>
      <c r="G10" s="686"/>
      <c r="H10" s="686"/>
      <c r="I10" s="686"/>
      <c r="J10" s="686"/>
      <c r="K10" s="686"/>
      <c r="L10" s="686"/>
      <c r="M10" s="686"/>
      <c r="N10" s="690">
        <f>SUM(N8:T9)</f>
        <v>49.666666666666671</v>
      </c>
      <c r="O10" s="690"/>
      <c r="P10" s="690"/>
      <c r="Q10" s="690"/>
      <c r="R10" s="690"/>
      <c r="S10" s="690"/>
      <c r="T10" s="690"/>
      <c r="U10" s="686" t="s">
        <v>45</v>
      </c>
      <c r="V10" s="686"/>
      <c r="W10" s="686"/>
      <c r="X10" s="294"/>
      <c r="Y10" s="294"/>
      <c r="Z10" s="294"/>
      <c r="AA10" s="294"/>
      <c r="AB10" s="294"/>
      <c r="AC10" s="294"/>
      <c r="AD10" s="294"/>
      <c r="AE10" s="294"/>
      <c r="AF10" s="294"/>
    </row>
    <row r="11" spans="1:32" x14ac:dyDescent="0.25">
      <c r="A11" s="692"/>
      <c r="B11" s="692"/>
      <c r="C11" s="692"/>
      <c r="D11" s="692"/>
      <c r="E11" s="692"/>
      <c r="F11" s="686" t="s">
        <v>48</v>
      </c>
      <c r="G11" s="686"/>
      <c r="H11" s="686"/>
      <c r="I11" s="686"/>
      <c r="J11" s="686"/>
      <c r="K11" s="686"/>
      <c r="L11" s="686"/>
      <c r="M11" s="686"/>
      <c r="N11" s="690"/>
      <c r="O11" s="690"/>
      <c r="P11" s="690"/>
      <c r="Q11" s="690"/>
      <c r="R11" s="690"/>
      <c r="S11" s="690"/>
      <c r="T11" s="690"/>
      <c r="U11" s="686" t="s">
        <v>45</v>
      </c>
      <c r="V11" s="686"/>
      <c r="W11" s="686"/>
      <c r="X11" s="294"/>
      <c r="Y11" s="294"/>
      <c r="Z11" s="294"/>
      <c r="AA11" s="294"/>
      <c r="AB11" s="294"/>
      <c r="AC11" s="294"/>
      <c r="AD11" s="294"/>
      <c r="AE11" s="294"/>
      <c r="AF11" s="294"/>
    </row>
    <row r="12" spans="1:32" x14ac:dyDescent="0.25">
      <c r="A12" s="692"/>
      <c r="B12" s="692"/>
      <c r="C12" s="692"/>
      <c r="D12" s="692"/>
      <c r="E12" s="692"/>
      <c r="F12" s="686" t="s">
        <v>49</v>
      </c>
      <c r="G12" s="686"/>
      <c r="H12" s="686"/>
      <c r="I12" s="686"/>
      <c r="J12" s="686"/>
      <c r="K12" s="686"/>
      <c r="L12" s="686"/>
      <c r="M12" s="686"/>
      <c r="N12" s="690"/>
      <c r="O12" s="690"/>
      <c r="P12" s="690"/>
      <c r="Q12" s="690"/>
      <c r="R12" s="690"/>
      <c r="S12" s="690"/>
      <c r="T12" s="690"/>
      <c r="U12" s="686" t="s">
        <v>45</v>
      </c>
      <c r="V12" s="686"/>
      <c r="W12" s="686"/>
      <c r="X12" s="294"/>
      <c r="Y12" s="294"/>
      <c r="Z12" s="294"/>
      <c r="AA12" s="294"/>
      <c r="AB12" s="294"/>
      <c r="AC12" s="294"/>
      <c r="AD12" s="294"/>
      <c r="AE12" s="294"/>
      <c r="AF12" s="294"/>
    </row>
    <row r="13" spans="1:32" x14ac:dyDescent="0.25">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row>
    <row r="14" spans="1:32" x14ac:dyDescent="0.25">
      <c r="A14" s="699" t="s">
        <v>50</v>
      </c>
      <c r="B14" s="699"/>
      <c r="C14" s="699"/>
      <c r="D14" s="686" t="s">
        <v>51</v>
      </c>
      <c r="E14" s="686"/>
      <c r="F14" s="686"/>
      <c r="G14" s="686"/>
      <c r="H14" s="686"/>
      <c r="I14" s="686"/>
      <c r="J14" s="686"/>
      <c r="K14" s="686"/>
      <c r="L14" s="96"/>
      <c r="M14" s="686" t="s">
        <v>52</v>
      </c>
      <c r="N14" s="686"/>
      <c r="O14" s="686"/>
      <c r="P14" s="686"/>
      <c r="Q14" s="686"/>
      <c r="R14" s="686"/>
      <c r="S14" s="686"/>
      <c r="T14" s="686"/>
      <c r="U14" s="686"/>
      <c r="V14" s="686"/>
      <c r="W14" s="686"/>
      <c r="X14" s="686"/>
      <c r="Y14" s="686"/>
      <c r="Z14" s="686" t="s">
        <v>53</v>
      </c>
      <c r="AA14" s="686"/>
      <c r="AB14" s="686"/>
      <c r="AC14" s="686"/>
      <c r="AD14" s="686"/>
      <c r="AE14" s="686"/>
      <c r="AF14" s="686"/>
    </row>
    <row r="15" spans="1:32" x14ac:dyDescent="0.25">
      <c r="A15" s="699"/>
      <c r="B15" s="699"/>
      <c r="C15" s="699"/>
      <c r="D15" s="686" t="s">
        <v>54</v>
      </c>
      <c r="E15" s="686"/>
      <c r="F15" s="686"/>
      <c r="G15" s="686"/>
      <c r="H15" s="694"/>
      <c r="I15" s="694"/>
      <c r="J15" s="686" t="s">
        <v>55</v>
      </c>
      <c r="K15" s="686"/>
      <c r="L15" s="686"/>
      <c r="M15" s="686"/>
      <c r="N15" s="686"/>
      <c r="O15" s="696">
        <f>(N10+N11+N12)*H15</f>
        <v>0</v>
      </c>
      <c r="P15" s="696"/>
      <c r="Q15" s="696"/>
      <c r="R15" s="696"/>
      <c r="S15" s="696"/>
      <c r="T15" s="696"/>
      <c r="U15" s="696"/>
      <c r="V15" s="696"/>
      <c r="W15" s="294"/>
      <c r="X15" s="294"/>
      <c r="Y15" s="294"/>
      <c r="Z15" s="294"/>
      <c r="AA15" s="294"/>
      <c r="AB15" s="294"/>
      <c r="AC15" s="294"/>
      <c r="AD15" s="294"/>
      <c r="AE15" s="294"/>
      <c r="AF15" s="294"/>
    </row>
    <row r="16" spans="1:32" x14ac:dyDescent="0.25">
      <c r="A16" s="699"/>
      <c r="B16" s="699"/>
      <c r="C16" s="699"/>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1:32" x14ac:dyDescent="0.25">
      <c r="A17" s="699"/>
      <c r="B17" s="699"/>
      <c r="C17" s="699"/>
      <c r="D17" s="686" t="s">
        <v>56</v>
      </c>
      <c r="E17" s="686"/>
      <c r="F17" s="686"/>
      <c r="G17" s="686"/>
      <c r="H17" s="686"/>
      <c r="I17" s="686"/>
      <c r="J17" s="686"/>
      <c r="K17" s="686"/>
      <c r="L17" s="295"/>
      <c r="M17" s="700"/>
      <c r="N17" s="700"/>
      <c r="O17" s="700"/>
      <c r="P17" s="700"/>
      <c r="Q17" s="700"/>
      <c r="R17" s="700"/>
      <c r="S17" s="700"/>
      <c r="T17" s="700"/>
      <c r="U17" s="700"/>
      <c r="V17" s="700"/>
      <c r="W17" s="294"/>
      <c r="X17" s="294"/>
      <c r="Y17" s="294"/>
      <c r="Z17" s="294"/>
      <c r="AA17" s="294"/>
      <c r="AB17" s="294"/>
      <c r="AC17" s="294"/>
      <c r="AD17" s="294"/>
      <c r="AE17" s="294"/>
      <c r="AF17" s="294"/>
    </row>
    <row r="18" spans="1:32" x14ac:dyDescent="0.25">
      <c r="A18" s="699"/>
      <c r="B18" s="699"/>
      <c r="C18" s="699"/>
      <c r="D18" s="686" t="s">
        <v>54</v>
      </c>
      <c r="E18" s="686"/>
      <c r="F18" s="686"/>
      <c r="G18" s="686"/>
      <c r="H18" s="694">
        <v>0</v>
      </c>
      <c r="I18" s="695"/>
      <c r="J18" s="686" t="s">
        <v>55</v>
      </c>
      <c r="K18" s="686"/>
      <c r="L18" s="686"/>
      <c r="M18" s="686"/>
      <c r="N18" s="686"/>
      <c r="O18" s="696">
        <f>(N10+N11+N12)*H18</f>
        <v>0</v>
      </c>
      <c r="P18" s="696"/>
      <c r="Q18" s="696"/>
      <c r="R18" s="696"/>
      <c r="S18" s="696"/>
      <c r="T18" s="696"/>
      <c r="U18" s="696"/>
      <c r="V18" s="696"/>
      <c r="W18" s="294"/>
      <c r="X18" s="294"/>
      <c r="Y18" s="294"/>
      <c r="Z18" s="294"/>
      <c r="AA18" s="294"/>
      <c r="AB18" s="294"/>
      <c r="AC18" s="294"/>
      <c r="AD18" s="294"/>
      <c r="AE18" s="294"/>
      <c r="AF18" s="294"/>
    </row>
    <row r="19" spans="1:32" x14ac:dyDescent="0.25">
      <c r="A19" s="686" t="s">
        <v>57</v>
      </c>
      <c r="B19" s="686"/>
      <c r="C19" s="686"/>
      <c r="D19" s="686"/>
      <c r="E19" s="686"/>
      <c r="F19" s="686"/>
      <c r="G19" s="686"/>
      <c r="H19" s="686"/>
      <c r="I19" s="686"/>
      <c r="J19" s="697" t="s">
        <v>45</v>
      </c>
      <c r="K19" s="697"/>
      <c r="L19" s="698">
        <f>N10+N11+N12-O15-O18</f>
        <v>49.666666666666671</v>
      </c>
      <c r="M19" s="698"/>
      <c r="N19" s="698"/>
      <c r="O19" s="698"/>
      <c r="P19" s="698"/>
      <c r="Q19" s="698"/>
      <c r="R19" s="698"/>
      <c r="S19" s="698"/>
      <c r="T19" s="698"/>
      <c r="U19" s="698"/>
      <c r="V19" s="698"/>
      <c r="W19" s="296"/>
      <c r="X19" s="294"/>
      <c r="Y19" s="294"/>
      <c r="Z19" s="294"/>
      <c r="AA19" s="294"/>
      <c r="AB19" s="294"/>
      <c r="AC19" s="294"/>
      <c r="AD19" s="294"/>
      <c r="AE19" s="294"/>
      <c r="AF19" s="294"/>
    </row>
    <row r="20" spans="1:32" x14ac:dyDescent="0.25">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row>
    <row r="21" spans="1:32" x14ac:dyDescent="0.25">
      <c r="A21" s="686" t="s">
        <v>42</v>
      </c>
      <c r="B21" s="686"/>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9"/>
      <c r="AC21" s="686"/>
      <c r="AD21" s="686"/>
      <c r="AE21" s="686"/>
      <c r="AF21" s="686"/>
    </row>
    <row r="22" spans="1:32" x14ac:dyDescent="0.25">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row>
    <row r="23" spans="1:32" ht="12.75" customHeight="1" x14ac:dyDescent="0.25">
      <c r="A23" s="691" t="s">
        <v>58</v>
      </c>
      <c r="B23" s="691"/>
      <c r="C23" s="691"/>
      <c r="D23" s="691"/>
      <c r="E23" s="691"/>
      <c r="F23" s="691"/>
      <c r="G23" s="691"/>
      <c r="H23" s="691"/>
      <c r="I23" s="691"/>
      <c r="J23" s="691"/>
      <c r="K23" s="691"/>
      <c r="L23" s="691"/>
      <c r="M23" s="691"/>
      <c r="N23" s="693"/>
      <c r="O23" s="693"/>
      <c r="P23" s="693"/>
      <c r="Q23" s="693"/>
      <c r="R23" s="693"/>
      <c r="S23" s="693"/>
      <c r="T23" s="693"/>
      <c r="U23" s="686" t="s">
        <v>45</v>
      </c>
      <c r="V23" s="686"/>
      <c r="W23" s="686"/>
      <c r="X23" s="294"/>
      <c r="Y23" s="294"/>
      <c r="Z23" s="294"/>
      <c r="AA23" s="294"/>
      <c r="AB23" s="294"/>
      <c r="AC23" s="294"/>
      <c r="AD23" s="294"/>
      <c r="AE23" s="294"/>
      <c r="AF23" s="294"/>
    </row>
    <row r="24" spans="1:32" x14ac:dyDescent="0.25">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row>
    <row r="25" spans="1:32" x14ac:dyDescent="0.25">
      <c r="A25" s="699" t="s">
        <v>50</v>
      </c>
      <c r="B25" s="699"/>
      <c r="C25" s="699"/>
      <c r="D25" s="686" t="s">
        <v>51</v>
      </c>
      <c r="E25" s="686"/>
      <c r="F25" s="686"/>
      <c r="G25" s="686"/>
      <c r="H25" s="686"/>
      <c r="I25" s="686"/>
      <c r="J25" s="686"/>
      <c r="K25" s="686"/>
      <c r="L25" s="96"/>
      <c r="M25" s="686" t="s">
        <v>52</v>
      </c>
      <c r="N25" s="686"/>
      <c r="O25" s="700"/>
      <c r="P25" s="700"/>
      <c r="Q25" s="700"/>
      <c r="R25" s="700"/>
      <c r="S25" s="700"/>
      <c r="T25" s="700"/>
      <c r="U25" s="700"/>
      <c r="V25" s="700"/>
      <c r="W25" s="700"/>
      <c r="X25" s="700"/>
      <c r="Y25" s="700"/>
      <c r="Z25" s="686" t="s">
        <v>53</v>
      </c>
      <c r="AA25" s="686"/>
      <c r="AB25" s="686"/>
      <c r="AC25" s="686"/>
      <c r="AD25" s="686"/>
      <c r="AE25" s="686"/>
      <c r="AF25" s="686"/>
    </row>
    <row r="26" spans="1:32" x14ac:dyDescent="0.25">
      <c r="A26" s="699"/>
      <c r="B26" s="699"/>
      <c r="C26" s="699"/>
      <c r="D26" s="686" t="s">
        <v>54</v>
      </c>
      <c r="E26" s="686"/>
      <c r="F26" s="686"/>
      <c r="G26" s="686"/>
      <c r="H26" s="694"/>
      <c r="I26" s="694"/>
      <c r="J26" s="686" t="s">
        <v>55</v>
      </c>
      <c r="K26" s="686"/>
      <c r="L26" s="686"/>
      <c r="M26" s="686"/>
      <c r="N26" s="686"/>
      <c r="O26" s="696">
        <f>N23*H26</f>
        <v>0</v>
      </c>
      <c r="P26" s="696"/>
      <c r="Q26" s="696"/>
      <c r="R26" s="696"/>
      <c r="S26" s="696"/>
      <c r="T26" s="696"/>
      <c r="U26" s="696"/>
      <c r="V26" s="696"/>
      <c r="W26" s="294"/>
      <c r="X26" s="294"/>
      <c r="Y26" s="294"/>
      <c r="Z26" s="294"/>
      <c r="AA26" s="294"/>
      <c r="AB26" s="294"/>
      <c r="AC26" s="294"/>
      <c r="AD26" s="294"/>
      <c r="AE26" s="294"/>
      <c r="AF26" s="294"/>
    </row>
    <row r="27" spans="1:32" x14ac:dyDescent="0.25">
      <c r="A27" s="699"/>
      <c r="B27" s="699"/>
      <c r="C27" s="699"/>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row>
    <row r="28" spans="1:32" x14ac:dyDescent="0.25">
      <c r="A28" s="699"/>
      <c r="B28" s="699"/>
      <c r="C28" s="699"/>
      <c r="D28" s="686" t="s">
        <v>56</v>
      </c>
      <c r="E28" s="686"/>
      <c r="F28" s="686"/>
      <c r="G28" s="686"/>
      <c r="H28" s="686"/>
      <c r="I28" s="686"/>
      <c r="J28" s="686"/>
      <c r="K28" s="686"/>
      <c r="L28" s="96"/>
      <c r="M28" s="686"/>
      <c r="N28" s="686"/>
      <c r="O28" s="686"/>
      <c r="P28" s="686"/>
      <c r="Q28" s="686"/>
      <c r="R28" s="686"/>
      <c r="S28" s="686"/>
      <c r="T28" s="686"/>
      <c r="U28" s="686"/>
      <c r="V28" s="686"/>
      <c r="W28" s="294"/>
      <c r="X28" s="294"/>
      <c r="Y28" s="294"/>
      <c r="Z28" s="294"/>
      <c r="AA28" s="294"/>
      <c r="AB28" s="294"/>
      <c r="AC28" s="294"/>
      <c r="AD28" s="294"/>
      <c r="AE28" s="294"/>
      <c r="AF28" s="294"/>
    </row>
    <row r="29" spans="1:32" x14ac:dyDescent="0.25">
      <c r="A29" s="699"/>
      <c r="B29" s="699"/>
      <c r="C29" s="699"/>
      <c r="D29" s="686" t="s">
        <v>54</v>
      </c>
      <c r="E29" s="686"/>
      <c r="F29" s="686"/>
      <c r="G29" s="686"/>
      <c r="H29" s="702"/>
      <c r="I29" s="702"/>
      <c r="J29" s="686" t="s">
        <v>55</v>
      </c>
      <c r="K29" s="686"/>
      <c r="L29" s="686"/>
      <c r="M29" s="686"/>
      <c r="N29" s="686"/>
      <c r="O29" s="696">
        <f>(N23*H29)</f>
        <v>0</v>
      </c>
      <c r="P29" s="696"/>
      <c r="Q29" s="696"/>
      <c r="R29" s="696"/>
      <c r="S29" s="696"/>
      <c r="T29" s="696"/>
      <c r="U29" s="696"/>
      <c r="V29" s="696"/>
      <c r="W29" s="294"/>
      <c r="X29" s="294"/>
      <c r="Y29" s="294"/>
      <c r="Z29" s="294"/>
      <c r="AA29" s="294"/>
      <c r="AB29" s="294"/>
      <c r="AC29" s="294"/>
      <c r="AD29" s="294"/>
      <c r="AE29" s="294"/>
      <c r="AF29" s="294"/>
    </row>
    <row r="30" spans="1:32" x14ac:dyDescent="0.25">
      <c r="A30" s="686" t="s">
        <v>57</v>
      </c>
      <c r="B30" s="686"/>
      <c r="C30" s="686"/>
      <c r="D30" s="686"/>
      <c r="E30" s="686"/>
      <c r="F30" s="686"/>
      <c r="G30" s="686"/>
      <c r="H30" s="686"/>
      <c r="I30" s="686"/>
      <c r="J30" s="686" t="s">
        <v>45</v>
      </c>
      <c r="K30" s="686"/>
      <c r="L30" s="698">
        <f>(N23-O29-O26)</f>
        <v>0</v>
      </c>
      <c r="M30" s="698"/>
      <c r="N30" s="698"/>
      <c r="O30" s="698"/>
      <c r="P30" s="698"/>
      <c r="Q30" s="698"/>
      <c r="R30" s="698"/>
      <c r="S30" s="698"/>
      <c r="T30" s="698"/>
      <c r="U30" s="698"/>
      <c r="V30" s="698"/>
      <c r="W30" s="96"/>
      <c r="X30" s="294"/>
      <c r="Y30" s="294"/>
      <c r="Z30" s="294"/>
      <c r="AA30" s="294"/>
      <c r="AB30" s="294"/>
      <c r="AC30" s="294"/>
      <c r="AD30" s="294"/>
      <c r="AE30" s="294"/>
      <c r="AF30" s="294"/>
    </row>
    <row r="31" spans="1:32" x14ac:dyDescent="0.25">
      <c r="A31" s="686"/>
      <c r="B31" s="686"/>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row>
    <row r="32" spans="1:32" x14ac:dyDescent="0.25">
      <c r="A32" s="686" t="s">
        <v>59</v>
      </c>
      <c r="B32" s="686"/>
      <c r="C32" s="686"/>
      <c r="D32" s="686"/>
      <c r="E32" s="686"/>
      <c r="F32" s="686"/>
      <c r="G32" s="686"/>
      <c r="H32" s="686"/>
      <c r="I32" s="686"/>
      <c r="J32" s="686"/>
      <c r="K32" s="686"/>
      <c r="L32" s="297" t="s">
        <v>60</v>
      </c>
      <c r="M32" s="686"/>
      <c r="N32" s="686"/>
      <c r="O32" s="686"/>
      <c r="P32" s="686"/>
      <c r="Q32" s="686"/>
      <c r="R32" s="686"/>
      <c r="S32" s="686"/>
      <c r="T32" s="686"/>
      <c r="U32" s="686"/>
      <c r="V32" s="697" t="s">
        <v>61</v>
      </c>
      <c r="W32" s="697"/>
      <c r="X32" s="697"/>
      <c r="Y32" s="701">
        <v>0</v>
      </c>
      <c r="Z32" s="701"/>
      <c r="AA32" s="701"/>
      <c r="AB32" s="701"/>
      <c r="AC32" s="701"/>
      <c r="AD32" s="701"/>
      <c r="AE32" s="701"/>
      <c r="AF32" s="701"/>
    </row>
    <row r="33" spans="1:32" x14ac:dyDescent="0.25">
      <c r="A33" s="686" t="s">
        <v>62</v>
      </c>
      <c r="B33" s="686"/>
      <c r="C33" s="686"/>
      <c r="D33" s="686"/>
      <c r="E33" s="686"/>
      <c r="F33" s="686"/>
      <c r="G33" s="686"/>
      <c r="H33" s="703">
        <v>0</v>
      </c>
      <c r="I33" s="703"/>
      <c r="J33" s="703"/>
      <c r="K33" s="96"/>
      <c r="L33" s="686" t="s">
        <v>63</v>
      </c>
      <c r="M33" s="686"/>
      <c r="N33" s="686"/>
      <c r="O33" s="686"/>
      <c r="P33" s="696">
        <v>17.5</v>
      </c>
      <c r="Q33" s="696"/>
      <c r="R33" s="696"/>
      <c r="S33" s="696"/>
      <c r="T33" s="696"/>
      <c r="U33" s="96"/>
      <c r="V33" s="697" t="s">
        <v>61</v>
      </c>
      <c r="W33" s="697"/>
      <c r="X33" s="697"/>
      <c r="Y33" s="701">
        <f>H33*P33</f>
        <v>0</v>
      </c>
      <c r="Z33" s="701"/>
      <c r="AA33" s="701"/>
      <c r="AB33" s="701"/>
      <c r="AC33" s="701"/>
      <c r="AD33" s="701"/>
      <c r="AE33" s="701"/>
      <c r="AF33" s="701"/>
    </row>
    <row r="34" spans="1:32" x14ac:dyDescent="0.25">
      <c r="A34" s="686" t="s">
        <v>64</v>
      </c>
      <c r="B34" s="686"/>
      <c r="C34" s="686"/>
      <c r="D34" s="686"/>
      <c r="E34" s="686"/>
      <c r="F34" s="686"/>
      <c r="G34" s="686"/>
      <c r="H34" s="703">
        <v>0</v>
      </c>
      <c r="I34" s="703"/>
      <c r="J34" s="703"/>
      <c r="K34" s="96"/>
      <c r="L34" s="686" t="s">
        <v>63</v>
      </c>
      <c r="M34" s="686"/>
      <c r="N34" s="686"/>
      <c r="O34" s="686"/>
      <c r="P34" s="696">
        <v>16.45</v>
      </c>
      <c r="Q34" s="696"/>
      <c r="R34" s="696"/>
      <c r="S34" s="696"/>
      <c r="T34" s="696"/>
      <c r="U34" s="96"/>
      <c r="V34" s="697" t="s">
        <v>61</v>
      </c>
      <c r="W34" s="697"/>
      <c r="X34" s="697"/>
      <c r="Y34" s="701">
        <f>H34*P34</f>
        <v>0</v>
      </c>
      <c r="Z34" s="701"/>
      <c r="AA34" s="701"/>
      <c r="AB34" s="701"/>
      <c r="AC34" s="701"/>
      <c r="AD34" s="701"/>
      <c r="AE34" s="701"/>
      <c r="AF34" s="701"/>
    </row>
    <row r="35" spans="1:32" x14ac:dyDescent="0.25">
      <c r="A35" s="96"/>
      <c r="B35" s="96"/>
      <c r="C35" s="96"/>
      <c r="D35" s="96"/>
      <c r="E35" s="96"/>
      <c r="F35" s="96"/>
      <c r="G35" s="96"/>
      <c r="H35" s="96"/>
      <c r="I35" s="96"/>
      <c r="J35" s="96"/>
      <c r="K35" s="96"/>
      <c r="L35" s="298"/>
      <c r="M35" s="298"/>
      <c r="N35" s="298"/>
      <c r="O35" s="705" t="s">
        <v>65</v>
      </c>
      <c r="P35" s="705"/>
      <c r="Q35" s="705"/>
      <c r="R35" s="705"/>
      <c r="S35" s="705"/>
      <c r="T35" s="705"/>
      <c r="U35" s="705"/>
      <c r="V35" s="705"/>
      <c r="W35" s="705"/>
      <c r="X35" s="705"/>
      <c r="Y35" s="706">
        <f>SUM(Y32:Y34,L30)</f>
        <v>0</v>
      </c>
      <c r="Z35" s="706"/>
      <c r="AA35" s="706"/>
      <c r="AB35" s="706"/>
      <c r="AC35" s="706"/>
      <c r="AD35" s="706"/>
      <c r="AE35" s="706"/>
      <c r="AF35" s="706"/>
    </row>
    <row r="36" spans="1:32" x14ac:dyDescent="0.25">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row>
    <row r="37" spans="1:32" x14ac:dyDescent="0.25">
      <c r="A37" s="686" t="s">
        <v>66</v>
      </c>
      <c r="B37" s="686"/>
      <c r="C37" s="686"/>
      <c r="D37" s="686"/>
      <c r="E37" s="686"/>
      <c r="F37" s="686"/>
      <c r="G37" s="686"/>
      <c r="H37" s="686"/>
      <c r="I37" s="686"/>
      <c r="J37" s="686"/>
      <c r="K37" s="686"/>
      <c r="L37" s="686"/>
      <c r="M37" s="686"/>
      <c r="N37" s="686"/>
      <c r="O37" s="686" t="s">
        <v>45</v>
      </c>
      <c r="P37" s="686"/>
      <c r="Q37" s="707">
        <f>SUM(Y35,L19)</f>
        <v>49.666666666666671</v>
      </c>
      <c r="R37" s="707"/>
      <c r="S37" s="707"/>
      <c r="T37" s="707"/>
      <c r="U37" s="707"/>
      <c r="V37" s="707"/>
      <c r="W37" s="707"/>
      <c r="X37" s="707"/>
      <c r="Y37" s="707"/>
      <c r="Z37" s="294"/>
      <c r="AA37" s="294"/>
      <c r="AB37" s="294"/>
      <c r="AC37" s="294"/>
      <c r="AD37" s="294"/>
      <c r="AE37" s="294"/>
      <c r="AF37" s="294"/>
    </row>
    <row r="38" spans="1:32" x14ac:dyDescent="0.25">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2" x14ac:dyDescent="0.25">
      <c r="A39" s="686" t="s">
        <v>67</v>
      </c>
      <c r="B39" s="686"/>
      <c r="C39" s="686"/>
      <c r="D39" s="686"/>
      <c r="E39" s="686"/>
      <c r="F39" s="686"/>
      <c r="G39" s="686"/>
      <c r="H39" s="686"/>
      <c r="I39" s="686"/>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2" x14ac:dyDescent="0.25">
      <c r="A40" s="686" t="s">
        <v>68</v>
      </c>
      <c r="B40" s="686"/>
      <c r="C40" s="686"/>
      <c r="D40" s="686"/>
      <c r="E40" s="686"/>
      <c r="F40" s="686"/>
      <c r="G40" s="695" t="s">
        <v>69</v>
      </c>
      <c r="H40" s="695"/>
      <c r="I40" s="695"/>
      <c r="J40" s="695"/>
      <c r="K40" s="704" t="s">
        <v>70</v>
      </c>
      <c r="L40" s="695"/>
      <c r="M40" s="695"/>
      <c r="N40" s="702">
        <v>0</v>
      </c>
      <c r="O40" s="702"/>
      <c r="P40" s="702"/>
      <c r="Q40" s="702"/>
      <c r="R40" s="702"/>
      <c r="S40" s="702"/>
      <c r="T40" s="702"/>
      <c r="U40" s="96"/>
      <c r="V40" s="686" t="s">
        <v>45</v>
      </c>
      <c r="W40" s="686"/>
      <c r="X40" s="696">
        <f>ROUND(IF((N10-O15-O18)&lt;0,0,(N10-O15-O18)*N40),2)</f>
        <v>0</v>
      </c>
      <c r="Y40" s="696" t="e">
        <f t="shared" ref="Y40:AF41" si="0">IF(F10-G15-G18&lt;0,0,F10-G15-G18*F40)</f>
        <v>#VALUE!</v>
      </c>
      <c r="Z40" s="696" t="e">
        <f t="shared" si="0"/>
        <v>#VALUE!</v>
      </c>
      <c r="AA40" s="696">
        <f t="shared" si="0"/>
        <v>0</v>
      </c>
      <c r="AB40" s="696" t="e">
        <f t="shared" si="0"/>
        <v>#VALUE!</v>
      </c>
      <c r="AC40" s="696">
        <f t="shared" si="0"/>
        <v>0</v>
      </c>
      <c r="AD40" s="696">
        <f t="shared" si="0"/>
        <v>0</v>
      </c>
      <c r="AE40" s="696">
        <f t="shared" si="0"/>
        <v>0</v>
      </c>
      <c r="AF40" s="696">
        <f t="shared" si="0"/>
        <v>0</v>
      </c>
    </row>
    <row r="41" spans="1:32" x14ac:dyDescent="0.25">
      <c r="A41" s="686" t="s">
        <v>71</v>
      </c>
      <c r="B41" s="686"/>
      <c r="C41" s="686"/>
      <c r="D41" s="686"/>
      <c r="E41" s="686"/>
      <c r="F41" s="686"/>
      <c r="G41" s="695" t="s">
        <v>72</v>
      </c>
      <c r="H41" s="695"/>
      <c r="I41" s="695"/>
      <c r="J41" s="695"/>
      <c r="K41" s="704" t="s">
        <v>73</v>
      </c>
      <c r="L41" s="695"/>
      <c r="M41" s="695"/>
      <c r="N41" s="702">
        <v>0</v>
      </c>
      <c r="O41" s="702"/>
      <c r="P41" s="702"/>
      <c r="Q41" s="702"/>
      <c r="R41" s="702"/>
      <c r="S41" s="702"/>
      <c r="T41" s="702"/>
      <c r="U41" s="96"/>
      <c r="V41" s="686" t="s">
        <v>45</v>
      </c>
      <c r="W41" s="686"/>
      <c r="X41" s="696">
        <f>ROUND(IF((N10+N11-O15-O18)&lt;0,0,(N10+N11-O15-O18)*N41),2)</f>
        <v>0</v>
      </c>
      <c r="Y41" s="696" t="e">
        <f t="shared" si="0"/>
        <v>#VALUE!</v>
      </c>
      <c r="Z41" s="696" t="e">
        <f t="shared" si="0"/>
        <v>#VALUE!</v>
      </c>
      <c r="AA41" s="696">
        <f t="shared" si="0"/>
        <v>0</v>
      </c>
      <c r="AB41" s="696" t="e">
        <f t="shared" si="0"/>
        <v>#VALUE!</v>
      </c>
      <c r="AC41" s="696">
        <f t="shared" si="0"/>
        <v>0</v>
      </c>
      <c r="AD41" s="696">
        <f t="shared" si="0"/>
        <v>0</v>
      </c>
      <c r="AE41" s="696">
        <f t="shared" si="0"/>
        <v>0</v>
      </c>
      <c r="AF41" s="696">
        <f t="shared" si="0"/>
        <v>0</v>
      </c>
    </row>
    <row r="42" spans="1:32" x14ac:dyDescent="0.25">
      <c r="A42" s="686" t="s">
        <v>74</v>
      </c>
      <c r="B42" s="686"/>
      <c r="C42" s="686"/>
      <c r="D42" s="686"/>
      <c r="E42" s="686"/>
      <c r="F42" s="686"/>
      <c r="G42" s="695" t="s">
        <v>75</v>
      </c>
      <c r="H42" s="695"/>
      <c r="I42" s="695"/>
      <c r="J42" s="695"/>
      <c r="K42" s="704" t="s">
        <v>76</v>
      </c>
      <c r="L42" s="695"/>
      <c r="M42" s="695"/>
      <c r="N42" s="708">
        <v>4.0000000000000001E-3</v>
      </c>
      <c r="O42" s="708"/>
      <c r="P42" s="708"/>
      <c r="Q42" s="708"/>
      <c r="R42" s="708"/>
      <c r="S42" s="708"/>
      <c r="T42" s="708"/>
      <c r="U42" s="96"/>
      <c r="V42" s="686" t="s">
        <v>45</v>
      </c>
      <c r="W42" s="686"/>
      <c r="X42" s="696">
        <f>ROUND((Q37+X40+X41)*N42,2)</f>
        <v>0.2</v>
      </c>
      <c r="Y42" s="696"/>
      <c r="Z42" s="696"/>
      <c r="AA42" s="696"/>
      <c r="AB42" s="696"/>
      <c r="AC42" s="696"/>
      <c r="AD42" s="696"/>
      <c r="AE42" s="696"/>
      <c r="AF42" s="696"/>
    </row>
    <row r="43" spans="1:32" x14ac:dyDescent="0.25">
      <c r="A43" s="686" t="s">
        <v>77</v>
      </c>
      <c r="B43" s="686"/>
      <c r="C43" s="686"/>
      <c r="D43" s="686"/>
      <c r="E43" s="686"/>
      <c r="F43" s="686"/>
      <c r="G43" s="695" t="s">
        <v>78</v>
      </c>
      <c r="H43" s="695"/>
      <c r="I43" s="695"/>
      <c r="J43" s="695"/>
      <c r="K43" s="704" t="s">
        <v>79</v>
      </c>
      <c r="L43" s="695"/>
      <c r="M43" s="695"/>
      <c r="N43" s="702">
        <v>0.13</v>
      </c>
      <c r="O43" s="702"/>
      <c r="P43" s="702"/>
      <c r="Q43" s="702"/>
      <c r="R43" s="702"/>
      <c r="S43" s="702"/>
      <c r="T43" s="702"/>
      <c r="U43" s="96"/>
      <c r="V43" s="686" t="s">
        <v>45</v>
      </c>
      <c r="W43" s="686"/>
      <c r="X43" s="696">
        <f>ROUND((Q37+X40+X41+X42)*N43,2)</f>
        <v>6.48</v>
      </c>
      <c r="Y43" s="696"/>
      <c r="Z43" s="696"/>
      <c r="AA43" s="696"/>
      <c r="AB43" s="696"/>
      <c r="AC43" s="696"/>
      <c r="AD43" s="696"/>
      <c r="AE43" s="696"/>
      <c r="AF43" s="696"/>
    </row>
    <row r="44" spans="1:32" x14ac:dyDescent="0.25">
      <c r="A44" s="686" t="s">
        <v>80</v>
      </c>
      <c r="B44" s="686"/>
      <c r="C44" s="686"/>
      <c r="D44" s="686"/>
      <c r="E44" s="686"/>
      <c r="F44" s="686"/>
      <c r="G44" s="694">
        <v>0.1</v>
      </c>
      <c r="H44" s="695"/>
      <c r="I44" s="695"/>
      <c r="J44" s="695"/>
      <c r="K44" s="704" t="s">
        <v>81</v>
      </c>
      <c r="L44" s="695"/>
      <c r="M44" s="695"/>
      <c r="N44" s="702">
        <v>0.1</v>
      </c>
      <c r="O44" s="702"/>
      <c r="P44" s="702"/>
      <c r="Q44" s="702"/>
      <c r="R44" s="702"/>
      <c r="S44" s="702"/>
      <c r="T44" s="702"/>
      <c r="U44" s="96"/>
      <c r="V44" s="686" t="s">
        <v>45</v>
      </c>
      <c r="W44" s="686"/>
      <c r="X44" s="696">
        <f>ROUND((Q37+X40+X41+X42+X43)*N44,2)</f>
        <v>5.63</v>
      </c>
      <c r="Y44" s="696"/>
      <c r="Z44" s="696"/>
      <c r="AA44" s="696"/>
      <c r="AB44" s="696"/>
      <c r="AC44" s="696"/>
      <c r="AD44" s="696"/>
      <c r="AE44" s="696"/>
      <c r="AF44" s="696"/>
    </row>
    <row r="45" spans="1:32" x14ac:dyDescent="0.25">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row>
    <row r="46" spans="1:32" x14ac:dyDescent="0.25">
      <c r="A46" s="686" t="s">
        <v>82</v>
      </c>
      <c r="B46" s="686"/>
      <c r="C46" s="686"/>
      <c r="D46" s="686"/>
      <c r="E46" s="686"/>
      <c r="F46" s="686"/>
      <c r="G46" s="686"/>
      <c r="H46" s="686"/>
      <c r="I46" s="686"/>
      <c r="J46" s="686"/>
      <c r="K46" s="686"/>
      <c r="L46" s="686"/>
      <c r="M46" s="686"/>
      <c r="N46" s="686"/>
      <c r="O46" s="686"/>
      <c r="P46" s="686"/>
      <c r="Q46" s="686"/>
      <c r="R46" s="686"/>
      <c r="S46" s="686"/>
      <c r="T46" s="686"/>
      <c r="U46" s="297"/>
      <c r="V46" s="686" t="s">
        <v>45</v>
      </c>
      <c r="W46" s="686"/>
      <c r="X46" s="696">
        <v>3</v>
      </c>
      <c r="Y46" s="696"/>
      <c r="Z46" s="696"/>
      <c r="AA46" s="696"/>
      <c r="AB46" s="696"/>
      <c r="AC46" s="696"/>
      <c r="AD46" s="696"/>
      <c r="AE46" s="696"/>
      <c r="AF46" s="696"/>
    </row>
    <row r="47" spans="1:32" x14ac:dyDescent="0.25">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row>
    <row r="48" spans="1:32" x14ac:dyDescent="0.25">
      <c r="A48" s="709" t="s">
        <v>83</v>
      </c>
      <c r="B48" s="709"/>
      <c r="C48" s="709"/>
      <c r="D48" s="709"/>
      <c r="E48" s="709"/>
      <c r="F48" s="709"/>
      <c r="G48" s="709"/>
      <c r="H48" s="709"/>
      <c r="I48" s="709"/>
      <c r="J48" s="709"/>
      <c r="K48" s="709"/>
      <c r="L48" s="709"/>
      <c r="M48" s="709"/>
      <c r="N48" s="709"/>
      <c r="O48" s="686" t="s">
        <v>45</v>
      </c>
      <c r="P48" s="686"/>
      <c r="Q48" s="707">
        <f>SUM(X42:AF44,Q37)+X41+X40+X46</f>
        <v>64.976666666666674</v>
      </c>
      <c r="R48" s="707"/>
      <c r="S48" s="707"/>
      <c r="T48" s="707"/>
      <c r="U48" s="707"/>
      <c r="V48" s="707"/>
      <c r="W48" s="707"/>
      <c r="X48" s="707"/>
      <c r="Y48" s="707"/>
      <c r="Z48" s="707"/>
      <c r="AA48" s="707"/>
      <c r="AB48" s="294"/>
      <c r="AC48" s="294"/>
      <c r="AD48" s="294"/>
      <c r="AE48" s="294"/>
      <c r="AF48" s="294"/>
    </row>
    <row r="49" spans="1:32" x14ac:dyDescent="0.25">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row>
    <row r="50" spans="1:32" x14ac:dyDescent="0.25">
      <c r="A50" s="709" t="s">
        <v>39</v>
      </c>
      <c r="B50" s="709"/>
      <c r="C50" s="709"/>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5">
      <c r="A51" s="297" t="s">
        <v>84</v>
      </c>
      <c r="B51" s="710" t="s">
        <v>85</v>
      </c>
      <c r="C51" s="710"/>
      <c r="D51" s="710"/>
      <c r="E51" s="710"/>
      <c r="F51" s="710"/>
      <c r="G51" s="710"/>
      <c r="H51" s="710"/>
      <c r="I51" s="710"/>
      <c r="J51" s="710"/>
      <c r="K51" s="710"/>
      <c r="L51" s="710"/>
      <c r="M51" s="710"/>
      <c r="N51" s="710"/>
      <c r="O51" s="710"/>
      <c r="P51" s="710"/>
      <c r="Q51" s="710"/>
      <c r="R51" s="710"/>
      <c r="S51" s="710"/>
      <c r="T51" s="710"/>
      <c r="U51" s="710"/>
      <c r="V51" s="710"/>
      <c r="W51" s="710"/>
      <c r="X51" s="710"/>
      <c r="Y51" s="710"/>
      <c r="Z51" s="710"/>
      <c r="AA51" s="710"/>
      <c r="AB51" s="710"/>
      <c r="AC51" s="710"/>
      <c r="AD51" s="710"/>
      <c r="AE51" s="710"/>
      <c r="AF51" s="710"/>
    </row>
    <row r="52" spans="1:32" x14ac:dyDescent="0.25">
      <c r="A52" s="297" t="s">
        <v>70</v>
      </c>
      <c r="B52" s="686" t="s">
        <v>86</v>
      </c>
      <c r="C52" s="686"/>
      <c r="D52" s="686"/>
      <c r="E52" s="686"/>
      <c r="F52" s="686"/>
      <c r="G52" s="686"/>
      <c r="H52" s="686"/>
      <c r="I52" s="686"/>
      <c r="J52" s="686"/>
      <c r="K52" s="686"/>
      <c r="L52" s="686"/>
      <c r="M52" s="686"/>
      <c r="N52" s="686"/>
      <c r="O52" s="686"/>
      <c r="P52" s="686"/>
      <c r="Q52" s="686"/>
      <c r="R52" s="686"/>
      <c r="S52" s="686"/>
      <c r="T52" s="686"/>
      <c r="U52" s="686"/>
      <c r="V52" s="686"/>
      <c r="W52" s="686"/>
      <c r="X52" s="686"/>
      <c r="Y52" s="686"/>
      <c r="Z52" s="686"/>
      <c r="AA52" s="686"/>
      <c r="AB52" s="686"/>
      <c r="AC52" s="686"/>
      <c r="AD52" s="686"/>
      <c r="AE52" s="686"/>
      <c r="AF52" s="686"/>
    </row>
    <row r="53" spans="1:32" x14ac:dyDescent="0.25">
      <c r="A53" s="297" t="s">
        <v>73</v>
      </c>
      <c r="B53" s="686" t="s">
        <v>86</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row>
    <row r="54" spans="1:32" x14ac:dyDescent="0.25">
      <c r="A54" s="297" t="s">
        <v>76</v>
      </c>
      <c r="B54" s="686" t="s">
        <v>87</v>
      </c>
      <c r="C54" s="686"/>
      <c r="D54" s="686"/>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c r="AE54" s="686"/>
      <c r="AF54" s="686"/>
    </row>
    <row r="55" spans="1:32" x14ac:dyDescent="0.25">
      <c r="A55" s="297" t="s">
        <v>79</v>
      </c>
      <c r="B55" s="686" t="s">
        <v>88</v>
      </c>
      <c r="C55" s="686"/>
      <c r="D55" s="686"/>
      <c r="E55" s="686"/>
      <c r="F55" s="686"/>
      <c r="G55" s="686"/>
      <c r="H55" s="686"/>
      <c r="I55" s="686"/>
      <c r="J55" s="686"/>
      <c r="K55" s="686"/>
      <c r="L55" s="686"/>
      <c r="M55" s="686"/>
      <c r="N55" s="686"/>
      <c r="O55" s="686"/>
      <c r="P55" s="686"/>
      <c r="Q55" s="686"/>
      <c r="R55" s="686"/>
      <c r="S55" s="686"/>
      <c r="T55" s="686"/>
      <c r="U55" s="686"/>
      <c r="V55" s="686"/>
      <c r="W55" s="686"/>
      <c r="X55" s="686"/>
      <c r="Y55" s="686"/>
      <c r="Z55" s="686"/>
      <c r="AA55" s="686"/>
      <c r="AB55" s="686"/>
      <c r="AC55" s="686"/>
      <c r="AD55" s="686"/>
      <c r="AE55" s="686"/>
      <c r="AF55" s="686"/>
    </row>
    <row r="56" spans="1:32" x14ac:dyDescent="0.25">
      <c r="A56" s="297" t="s">
        <v>81</v>
      </c>
      <c r="B56" s="686" t="s">
        <v>89</v>
      </c>
      <c r="C56" s="686"/>
      <c r="D56" s="686"/>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row>
  </sheetData>
  <mergeCells count="138">
    <mergeCell ref="B56:AF56"/>
    <mergeCell ref="A50:C50"/>
    <mergeCell ref="B51:AF51"/>
    <mergeCell ref="B52:AF52"/>
    <mergeCell ref="B53:AF53"/>
    <mergeCell ref="B54:AF54"/>
    <mergeCell ref="B55:AF55"/>
    <mergeCell ref="A46:T46"/>
    <mergeCell ref="V46:W46"/>
    <mergeCell ref="X46:AF46"/>
    <mergeCell ref="A48:N48"/>
    <mergeCell ref="O48:P48"/>
    <mergeCell ref="Q48:AA48"/>
    <mergeCell ref="A44:F44"/>
    <mergeCell ref="G44:J44"/>
    <mergeCell ref="K44:M44"/>
    <mergeCell ref="N44:T44"/>
    <mergeCell ref="V44:W44"/>
    <mergeCell ref="X44:AF44"/>
    <mergeCell ref="A43:F43"/>
    <mergeCell ref="G43:J43"/>
    <mergeCell ref="K43:M43"/>
    <mergeCell ref="N43:T43"/>
    <mergeCell ref="V43:W43"/>
    <mergeCell ref="X43:AF43"/>
    <mergeCell ref="A42:F42"/>
    <mergeCell ref="G42:J42"/>
    <mergeCell ref="K42:M42"/>
    <mergeCell ref="N42:T42"/>
    <mergeCell ref="V42:W42"/>
    <mergeCell ref="X42:AF42"/>
    <mergeCell ref="A41:F41"/>
    <mergeCell ref="G41:J41"/>
    <mergeCell ref="K41:M41"/>
    <mergeCell ref="N41:T41"/>
    <mergeCell ref="V41:W41"/>
    <mergeCell ref="X41:AF41"/>
    <mergeCell ref="A40:F40"/>
    <mergeCell ref="G40:J40"/>
    <mergeCell ref="K40:M40"/>
    <mergeCell ref="N40:T40"/>
    <mergeCell ref="V40:W40"/>
    <mergeCell ref="X40:AF40"/>
    <mergeCell ref="O35:X35"/>
    <mergeCell ref="Y35:AF35"/>
    <mergeCell ref="A37:N37"/>
    <mergeCell ref="O37:P37"/>
    <mergeCell ref="Q37:Y37"/>
    <mergeCell ref="A39:I39"/>
    <mergeCell ref="A34:G34"/>
    <mergeCell ref="H34:J34"/>
    <mergeCell ref="L34:O34"/>
    <mergeCell ref="P34:T34"/>
    <mergeCell ref="V34:X34"/>
    <mergeCell ref="Y34:AF34"/>
    <mergeCell ref="A33:G33"/>
    <mergeCell ref="H33:J33"/>
    <mergeCell ref="L33:O33"/>
    <mergeCell ref="P33:T33"/>
    <mergeCell ref="V33:X33"/>
    <mergeCell ref="Y33:AF33"/>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1:AF1"/>
    <mergeCell ref="A3:B3"/>
    <mergeCell ref="C3:G3"/>
    <mergeCell ref="H3:AF3"/>
    <mergeCell ref="A5:C5"/>
    <mergeCell ref="D5:T5"/>
    <mergeCell ref="U5:AA5"/>
    <mergeCell ref="AB5:AF5"/>
    <mergeCell ref="F10:M10"/>
    <mergeCell ref="N10:T10"/>
    <mergeCell ref="U10:W10"/>
  </mergeCells>
  <pageMargins left="0.7" right="0.7" top="0.75" bottom="0.75" header="0.3" footer="0.3"/>
  <legacy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O60"/>
  <sheetViews>
    <sheetView workbookViewId="0">
      <selection activeCell="H52" sqref="H52"/>
    </sheetView>
  </sheetViews>
  <sheetFormatPr defaultRowHeight="15" x14ac:dyDescent="0.25"/>
  <cols>
    <col min="1" max="1" width="3.7109375" style="432" customWidth="1"/>
    <col min="2" max="2" width="15.7109375" style="491" customWidth="1"/>
    <col min="3" max="3" width="80.7109375" style="432" customWidth="1"/>
    <col min="4" max="4" width="8.7109375" style="495" customWidth="1"/>
    <col min="5" max="5" width="8.7109375" style="494" customWidth="1"/>
    <col min="6" max="10" width="10.7109375" style="494" customWidth="1"/>
    <col min="11" max="11" width="3.7109375" style="432" customWidth="1"/>
    <col min="12" max="12" width="9.5703125" style="432" bestFit="1" customWidth="1"/>
    <col min="13" max="257" width="9.140625" style="432"/>
    <col min="258" max="258" width="13.7109375" style="432" customWidth="1"/>
    <col min="259" max="259" width="42.7109375" style="432" bestFit="1" customWidth="1"/>
    <col min="260" max="261" width="8.7109375" style="432" customWidth="1"/>
    <col min="262" max="266" width="10.7109375" style="432" customWidth="1"/>
    <col min="267" max="267" width="3.7109375" style="432" customWidth="1"/>
    <col min="268" max="268" width="9.5703125" style="432" bestFit="1" customWidth="1"/>
    <col min="269" max="513" width="9.140625" style="432"/>
    <col min="514" max="514" width="13.7109375" style="432" customWidth="1"/>
    <col min="515" max="515" width="42.7109375" style="432" bestFit="1" customWidth="1"/>
    <col min="516" max="517" width="8.7109375" style="432" customWidth="1"/>
    <col min="518" max="522" width="10.7109375" style="432" customWidth="1"/>
    <col min="523" max="523" width="3.7109375" style="432" customWidth="1"/>
    <col min="524" max="524" width="9.5703125" style="432" bestFit="1" customWidth="1"/>
    <col min="525" max="769" width="9.140625" style="432"/>
    <col min="770" max="770" width="13.7109375" style="432" customWidth="1"/>
    <col min="771" max="771" width="42.7109375" style="432" bestFit="1" customWidth="1"/>
    <col min="772" max="773" width="8.7109375" style="432" customWidth="1"/>
    <col min="774" max="778" width="10.7109375" style="432" customWidth="1"/>
    <col min="779" max="779" width="3.7109375" style="432" customWidth="1"/>
    <col min="780" max="780" width="9.5703125" style="432" bestFit="1" customWidth="1"/>
    <col min="781" max="1025" width="9.140625" style="432"/>
    <col min="1026" max="1026" width="13.7109375" style="432" customWidth="1"/>
    <col min="1027" max="1027" width="42.7109375" style="432" bestFit="1" customWidth="1"/>
    <col min="1028" max="1029" width="8.7109375" style="432" customWidth="1"/>
    <col min="1030" max="1034" width="10.7109375" style="432" customWidth="1"/>
    <col min="1035" max="1035" width="3.7109375" style="432" customWidth="1"/>
    <col min="1036" max="1036" width="9.5703125" style="432" bestFit="1" customWidth="1"/>
    <col min="1037" max="1281" width="9.140625" style="432"/>
    <col min="1282" max="1282" width="13.7109375" style="432" customWidth="1"/>
    <col min="1283" max="1283" width="42.7109375" style="432" bestFit="1" customWidth="1"/>
    <col min="1284" max="1285" width="8.7109375" style="432" customWidth="1"/>
    <col min="1286" max="1290" width="10.7109375" style="432" customWidth="1"/>
    <col min="1291" max="1291" width="3.7109375" style="432" customWidth="1"/>
    <col min="1292" max="1292" width="9.5703125" style="432" bestFit="1" customWidth="1"/>
    <col min="1293" max="1537" width="9.140625" style="432"/>
    <col min="1538" max="1538" width="13.7109375" style="432" customWidth="1"/>
    <col min="1539" max="1539" width="42.7109375" style="432" bestFit="1" customWidth="1"/>
    <col min="1540" max="1541" width="8.7109375" style="432" customWidth="1"/>
    <col min="1542" max="1546" width="10.7109375" style="432" customWidth="1"/>
    <col min="1547" max="1547" width="3.7109375" style="432" customWidth="1"/>
    <col min="1548" max="1548" width="9.5703125" style="432" bestFit="1" customWidth="1"/>
    <col min="1549" max="1793" width="9.140625" style="432"/>
    <col min="1794" max="1794" width="13.7109375" style="432" customWidth="1"/>
    <col min="1795" max="1795" width="42.7109375" style="432" bestFit="1" customWidth="1"/>
    <col min="1796" max="1797" width="8.7109375" style="432" customWidth="1"/>
    <col min="1798" max="1802" width="10.7109375" style="432" customWidth="1"/>
    <col min="1803" max="1803" width="3.7109375" style="432" customWidth="1"/>
    <col min="1804" max="1804" width="9.5703125" style="432" bestFit="1" customWidth="1"/>
    <col min="1805" max="2049" width="9.140625" style="432"/>
    <col min="2050" max="2050" width="13.7109375" style="432" customWidth="1"/>
    <col min="2051" max="2051" width="42.7109375" style="432" bestFit="1" customWidth="1"/>
    <col min="2052" max="2053" width="8.7109375" style="432" customWidth="1"/>
    <col min="2054" max="2058" width="10.7109375" style="432" customWidth="1"/>
    <col min="2059" max="2059" width="3.7109375" style="432" customWidth="1"/>
    <col min="2060" max="2060" width="9.5703125" style="432" bestFit="1" customWidth="1"/>
    <col min="2061" max="2305" width="9.140625" style="432"/>
    <col min="2306" max="2306" width="13.7109375" style="432" customWidth="1"/>
    <col min="2307" max="2307" width="42.7109375" style="432" bestFit="1" customWidth="1"/>
    <col min="2308" max="2309" width="8.7109375" style="432" customWidth="1"/>
    <col min="2310" max="2314" width="10.7109375" style="432" customWidth="1"/>
    <col min="2315" max="2315" width="3.7109375" style="432" customWidth="1"/>
    <col min="2316" max="2316" width="9.5703125" style="432" bestFit="1" customWidth="1"/>
    <col min="2317" max="2561" width="9.140625" style="432"/>
    <col min="2562" max="2562" width="13.7109375" style="432" customWidth="1"/>
    <col min="2563" max="2563" width="42.7109375" style="432" bestFit="1" customWidth="1"/>
    <col min="2564" max="2565" width="8.7109375" style="432" customWidth="1"/>
    <col min="2566" max="2570" width="10.7109375" style="432" customWidth="1"/>
    <col min="2571" max="2571" width="3.7109375" style="432" customWidth="1"/>
    <col min="2572" max="2572" width="9.5703125" style="432" bestFit="1" customWidth="1"/>
    <col min="2573" max="2817" width="9.140625" style="432"/>
    <col min="2818" max="2818" width="13.7109375" style="432" customWidth="1"/>
    <col min="2819" max="2819" width="42.7109375" style="432" bestFit="1" customWidth="1"/>
    <col min="2820" max="2821" width="8.7109375" style="432" customWidth="1"/>
    <col min="2822" max="2826" width="10.7109375" style="432" customWidth="1"/>
    <col min="2827" max="2827" width="3.7109375" style="432" customWidth="1"/>
    <col min="2828" max="2828" width="9.5703125" style="432" bestFit="1" customWidth="1"/>
    <col min="2829" max="3073" width="9.140625" style="432"/>
    <col min="3074" max="3074" width="13.7109375" style="432" customWidth="1"/>
    <col min="3075" max="3075" width="42.7109375" style="432" bestFit="1" customWidth="1"/>
    <col min="3076" max="3077" width="8.7109375" style="432" customWidth="1"/>
    <col min="3078" max="3082" width="10.7109375" style="432" customWidth="1"/>
    <col min="3083" max="3083" width="3.7109375" style="432" customWidth="1"/>
    <col min="3084" max="3084" width="9.5703125" style="432" bestFit="1" customWidth="1"/>
    <col min="3085" max="3329" width="9.140625" style="432"/>
    <col min="3330" max="3330" width="13.7109375" style="432" customWidth="1"/>
    <col min="3331" max="3331" width="42.7109375" style="432" bestFit="1" customWidth="1"/>
    <col min="3332" max="3333" width="8.7109375" style="432" customWidth="1"/>
    <col min="3334" max="3338" width="10.7109375" style="432" customWidth="1"/>
    <col min="3339" max="3339" width="3.7109375" style="432" customWidth="1"/>
    <col min="3340" max="3340" width="9.5703125" style="432" bestFit="1" customWidth="1"/>
    <col min="3341" max="3585" width="9.140625" style="432"/>
    <col min="3586" max="3586" width="13.7109375" style="432" customWidth="1"/>
    <col min="3587" max="3587" width="42.7109375" style="432" bestFit="1" customWidth="1"/>
    <col min="3588" max="3589" width="8.7109375" style="432" customWidth="1"/>
    <col min="3590" max="3594" width="10.7109375" style="432" customWidth="1"/>
    <col min="3595" max="3595" width="3.7109375" style="432" customWidth="1"/>
    <col min="3596" max="3596" width="9.5703125" style="432" bestFit="1" customWidth="1"/>
    <col min="3597" max="3841" width="9.140625" style="432"/>
    <col min="3842" max="3842" width="13.7109375" style="432" customWidth="1"/>
    <col min="3843" max="3843" width="42.7109375" style="432" bestFit="1" customWidth="1"/>
    <col min="3844" max="3845" width="8.7109375" style="432" customWidth="1"/>
    <col min="3846" max="3850" width="10.7109375" style="432" customWidth="1"/>
    <col min="3851" max="3851" width="3.7109375" style="432" customWidth="1"/>
    <col min="3852" max="3852" width="9.5703125" style="432" bestFit="1" customWidth="1"/>
    <col min="3853" max="4097" width="9.140625" style="432"/>
    <col min="4098" max="4098" width="13.7109375" style="432" customWidth="1"/>
    <col min="4099" max="4099" width="42.7109375" style="432" bestFit="1" customWidth="1"/>
    <col min="4100" max="4101" width="8.7109375" style="432" customWidth="1"/>
    <col min="4102" max="4106" width="10.7109375" style="432" customWidth="1"/>
    <col min="4107" max="4107" width="3.7109375" style="432" customWidth="1"/>
    <col min="4108" max="4108" width="9.5703125" style="432" bestFit="1" customWidth="1"/>
    <col min="4109" max="4353" width="9.140625" style="432"/>
    <col min="4354" max="4354" width="13.7109375" style="432" customWidth="1"/>
    <col min="4355" max="4355" width="42.7109375" style="432" bestFit="1" customWidth="1"/>
    <col min="4356" max="4357" width="8.7109375" style="432" customWidth="1"/>
    <col min="4358" max="4362" width="10.7109375" style="432" customWidth="1"/>
    <col min="4363" max="4363" width="3.7109375" style="432" customWidth="1"/>
    <col min="4364" max="4364" width="9.5703125" style="432" bestFit="1" customWidth="1"/>
    <col min="4365" max="4609" width="9.140625" style="432"/>
    <col min="4610" max="4610" width="13.7109375" style="432" customWidth="1"/>
    <col min="4611" max="4611" width="42.7109375" style="432" bestFit="1" customWidth="1"/>
    <col min="4612" max="4613" width="8.7109375" style="432" customWidth="1"/>
    <col min="4614" max="4618" width="10.7109375" style="432" customWidth="1"/>
    <col min="4619" max="4619" width="3.7109375" style="432" customWidth="1"/>
    <col min="4620" max="4620" width="9.5703125" style="432" bestFit="1" customWidth="1"/>
    <col min="4621" max="4865" width="9.140625" style="432"/>
    <col min="4866" max="4866" width="13.7109375" style="432" customWidth="1"/>
    <col min="4867" max="4867" width="42.7109375" style="432" bestFit="1" customWidth="1"/>
    <col min="4868" max="4869" width="8.7109375" style="432" customWidth="1"/>
    <col min="4870" max="4874" width="10.7109375" style="432" customWidth="1"/>
    <col min="4875" max="4875" width="3.7109375" style="432" customWidth="1"/>
    <col min="4876" max="4876" width="9.5703125" style="432" bestFit="1" customWidth="1"/>
    <col min="4877" max="5121" width="9.140625" style="432"/>
    <col min="5122" max="5122" width="13.7109375" style="432" customWidth="1"/>
    <col min="5123" max="5123" width="42.7109375" style="432" bestFit="1" customWidth="1"/>
    <col min="5124" max="5125" width="8.7109375" style="432" customWidth="1"/>
    <col min="5126" max="5130" width="10.7109375" style="432" customWidth="1"/>
    <col min="5131" max="5131" width="3.7109375" style="432" customWidth="1"/>
    <col min="5132" max="5132" width="9.5703125" style="432" bestFit="1" customWidth="1"/>
    <col min="5133" max="5377" width="9.140625" style="432"/>
    <col min="5378" max="5378" width="13.7109375" style="432" customWidth="1"/>
    <col min="5379" max="5379" width="42.7109375" style="432" bestFit="1" customWidth="1"/>
    <col min="5380" max="5381" width="8.7109375" style="432" customWidth="1"/>
    <col min="5382" max="5386" width="10.7109375" style="432" customWidth="1"/>
    <col min="5387" max="5387" width="3.7109375" style="432" customWidth="1"/>
    <col min="5388" max="5388" width="9.5703125" style="432" bestFit="1" customWidth="1"/>
    <col min="5389" max="5633" width="9.140625" style="432"/>
    <col min="5634" max="5634" width="13.7109375" style="432" customWidth="1"/>
    <col min="5635" max="5635" width="42.7109375" style="432" bestFit="1" customWidth="1"/>
    <col min="5636" max="5637" width="8.7109375" style="432" customWidth="1"/>
    <col min="5638" max="5642" width="10.7109375" style="432" customWidth="1"/>
    <col min="5643" max="5643" width="3.7109375" style="432" customWidth="1"/>
    <col min="5644" max="5644" width="9.5703125" style="432" bestFit="1" customWidth="1"/>
    <col min="5645" max="5889" width="9.140625" style="432"/>
    <col min="5890" max="5890" width="13.7109375" style="432" customWidth="1"/>
    <col min="5891" max="5891" width="42.7109375" style="432" bestFit="1" customWidth="1"/>
    <col min="5892" max="5893" width="8.7109375" style="432" customWidth="1"/>
    <col min="5894" max="5898" width="10.7109375" style="432" customWidth="1"/>
    <col min="5899" max="5899" width="3.7109375" style="432" customWidth="1"/>
    <col min="5900" max="5900" width="9.5703125" style="432" bestFit="1" customWidth="1"/>
    <col min="5901" max="6145" width="9.140625" style="432"/>
    <col min="6146" max="6146" width="13.7109375" style="432" customWidth="1"/>
    <col min="6147" max="6147" width="42.7109375" style="432" bestFit="1" customWidth="1"/>
    <col min="6148" max="6149" width="8.7109375" style="432" customWidth="1"/>
    <col min="6150" max="6154" width="10.7109375" style="432" customWidth="1"/>
    <col min="6155" max="6155" width="3.7109375" style="432" customWidth="1"/>
    <col min="6156" max="6156" width="9.5703125" style="432" bestFit="1" customWidth="1"/>
    <col min="6157" max="6401" width="9.140625" style="432"/>
    <col min="6402" max="6402" width="13.7109375" style="432" customWidth="1"/>
    <col min="6403" max="6403" width="42.7109375" style="432" bestFit="1" customWidth="1"/>
    <col min="6404" max="6405" width="8.7109375" style="432" customWidth="1"/>
    <col min="6406" max="6410" width="10.7109375" style="432" customWidth="1"/>
    <col min="6411" max="6411" width="3.7109375" style="432" customWidth="1"/>
    <col min="6412" max="6412" width="9.5703125" style="432" bestFit="1" customWidth="1"/>
    <col min="6413" max="6657" width="9.140625" style="432"/>
    <col min="6658" max="6658" width="13.7109375" style="432" customWidth="1"/>
    <col min="6659" max="6659" width="42.7109375" style="432" bestFit="1" customWidth="1"/>
    <col min="6660" max="6661" width="8.7109375" style="432" customWidth="1"/>
    <col min="6662" max="6666" width="10.7109375" style="432" customWidth="1"/>
    <col min="6667" max="6667" width="3.7109375" style="432" customWidth="1"/>
    <col min="6668" max="6668" width="9.5703125" style="432" bestFit="1" customWidth="1"/>
    <col min="6669" max="6913" width="9.140625" style="432"/>
    <col min="6914" max="6914" width="13.7109375" style="432" customWidth="1"/>
    <col min="6915" max="6915" width="42.7109375" style="432" bestFit="1" customWidth="1"/>
    <col min="6916" max="6917" width="8.7109375" style="432" customWidth="1"/>
    <col min="6918" max="6922" width="10.7109375" style="432" customWidth="1"/>
    <col min="6923" max="6923" width="3.7109375" style="432" customWidth="1"/>
    <col min="6924" max="6924" width="9.5703125" style="432" bestFit="1" customWidth="1"/>
    <col min="6925" max="7169" width="9.140625" style="432"/>
    <col min="7170" max="7170" width="13.7109375" style="432" customWidth="1"/>
    <col min="7171" max="7171" width="42.7109375" style="432" bestFit="1" customWidth="1"/>
    <col min="7172" max="7173" width="8.7109375" style="432" customWidth="1"/>
    <col min="7174" max="7178" width="10.7109375" style="432" customWidth="1"/>
    <col min="7179" max="7179" width="3.7109375" style="432" customWidth="1"/>
    <col min="7180" max="7180" width="9.5703125" style="432" bestFit="1" customWidth="1"/>
    <col min="7181" max="7425" width="9.140625" style="432"/>
    <col min="7426" max="7426" width="13.7109375" style="432" customWidth="1"/>
    <col min="7427" max="7427" width="42.7109375" style="432" bestFit="1" customWidth="1"/>
    <col min="7428" max="7429" width="8.7109375" style="432" customWidth="1"/>
    <col min="7430" max="7434" width="10.7109375" style="432" customWidth="1"/>
    <col min="7435" max="7435" width="3.7109375" style="432" customWidth="1"/>
    <col min="7436" max="7436" width="9.5703125" style="432" bestFit="1" customWidth="1"/>
    <col min="7437" max="7681" width="9.140625" style="432"/>
    <col min="7682" max="7682" width="13.7109375" style="432" customWidth="1"/>
    <col min="7683" max="7683" width="42.7109375" style="432" bestFit="1" customWidth="1"/>
    <col min="7684" max="7685" width="8.7109375" style="432" customWidth="1"/>
    <col min="7686" max="7690" width="10.7109375" style="432" customWidth="1"/>
    <col min="7691" max="7691" width="3.7109375" style="432" customWidth="1"/>
    <col min="7692" max="7692" width="9.5703125" style="432" bestFit="1" customWidth="1"/>
    <col min="7693" max="7937" width="9.140625" style="432"/>
    <col min="7938" max="7938" width="13.7109375" style="432" customWidth="1"/>
    <col min="7939" max="7939" width="42.7109375" style="432" bestFit="1" customWidth="1"/>
    <col min="7940" max="7941" width="8.7109375" style="432" customWidth="1"/>
    <col min="7942" max="7946" width="10.7109375" style="432" customWidth="1"/>
    <col min="7947" max="7947" width="3.7109375" style="432" customWidth="1"/>
    <col min="7948" max="7948" width="9.5703125" style="432" bestFit="1" customWidth="1"/>
    <col min="7949" max="8193" width="9.140625" style="432"/>
    <col min="8194" max="8194" width="13.7109375" style="432" customWidth="1"/>
    <col min="8195" max="8195" width="42.7109375" style="432" bestFit="1" customWidth="1"/>
    <col min="8196" max="8197" width="8.7109375" style="432" customWidth="1"/>
    <col min="8198" max="8202" width="10.7109375" style="432" customWidth="1"/>
    <col min="8203" max="8203" width="3.7109375" style="432" customWidth="1"/>
    <col min="8204" max="8204" width="9.5703125" style="432" bestFit="1" customWidth="1"/>
    <col min="8205" max="8449" width="9.140625" style="432"/>
    <col min="8450" max="8450" width="13.7109375" style="432" customWidth="1"/>
    <col min="8451" max="8451" width="42.7109375" style="432" bestFit="1" customWidth="1"/>
    <col min="8452" max="8453" width="8.7109375" style="432" customWidth="1"/>
    <col min="8454" max="8458" width="10.7109375" style="432" customWidth="1"/>
    <col min="8459" max="8459" width="3.7109375" style="432" customWidth="1"/>
    <col min="8460" max="8460" width="9.5703125" style="432" bestFit="1" customWidth="1"/>
    <col min="8461" max="8705" width="9.140625" style="432"/>
    <col min="8706" max="8706" width="13.7109375" style="432" customWidth="1"/>
    <col min="8707" max="8707" width="42.7109375" style="432" bestFit="1" customWidth="1"/>
    <col min="8708" max="8709" width="8.7109375" style="432" customWidth="1"/>
    <col min="8710" max="8714" width="10.7109375" style="432" customWidth="1"/>
    <col min="8715" max="8715" width="3.7109375" style="432" customWidth="1"/>
    <col min="8716" max="8716" width="9.5703125" style="432" bestFit="1" customWidth="1"/>
    <col min="8717" max="8961" width="9.140625" style="432"/>
    <col min="8962" max="8962" width="13.7109375" style="432" customWidth="1"/>
    <col min="8963" max="8963" width="42.7109375" style="432" bestFit="1" customWidth="1"/>
    <col min="8964" max="8965" width="8.7109375" style="432" customWidth="1"/>
    <col min="8966" max="8970" width="10.7109375" style="432" customWidth="1"/>
    <col min="8971" max="8971" width="3.7109375" style="432" customWidth="1"/>
    <col min="8972" max="8972" width="9.5703125" style="432" bestFit="1" customWidth="1"/>
    <col min="8973" max="9217" width="9.140625" style="432"/>
    <col min="9218" max="9218" width="13.7109375" style="432" customWidth="1"/>
    <col min="9219" max="9219" width="42.7109375" style="432" bestFit="1" customWidth="1"/>
    <col min="9220" max="9221" width="8.7109375" style="432" customWidth="1"/>
    <col min="9222" max="9226" width="10.7109375" style="432" customWidth="1"/>
    <col min="9227" max="9227" width="3.7109375" style="432" customWidth="1"/>
    <col min="9228" max="9228" width="9.5703125" style="432" bestFit="1" customWidth="1"/>
    <col min="9229" max="9473" width="9.140625" style="432"/>
    <col min="9474" max="9474" width="13.7109375" style="432" customWidth="1"/>
    <col min="9475" max="9475" width="42.7109375" style="432" bestFit="1" customWidth="1"/>
    <col min="9476" max="9477" width="8.7109375" style="432" customWidth="1"/>
    <col min="9478" max="9482" width="10.7109375" style="432" customWidth="1"/>
    <col min="9483" max="9483" width="3.7109375" style="432" customWidth="1"/>
    <col min="9484" max="9484" width="9.5703125" style="432" bestFit="1" customWidth="1"/>
    <col min="9485" max="9729" width="9.140625" style="432"/>
    <col min="9730" max="9730" width="13.7109375" style="432" customWidth="1"/>
    <col min="9731" max="9731" width="42.7109375" style="432" bestFit="1" customWidth="1"/>
    <col min="9732" max="9733" width="8.7109375" style="432" customWidth="1"/>
    <col min="9734" max="9738" width="10.7109375" style="432" customWidth="1"/>
    <col min="9739" max="9739" width="3.7109375" style="432" customWidth="1"/>
    <col min="9740" max="9740" width="9.5703125" style="432" bestFit="1" customWidth="1"/>
    <col min="9741" max="9985" width="9.140625" style="432"/>
    <col min="9986" max="9986" width="13.7109375" style="432" customWidth="1"/>
    <col min="9987" max="9987" width="42.7109375" style="432" bestFit="1" customWidth="1"/>
    <col min="9988" max="9989" width="8.7109375" style="432" customWidth="1"/>
    <col min="9990" max="9994" width="10.7109375" style="432" customWidth="1"/>
    <col min="9995" max="9995" width="3.7109375" style="432" customWidth="1"/>
    <col min="9996" max="9996" width="9.5703125" style="432" bestFit="1" customWidth="1"/>
    <col min="9997" max="10241" width="9.140625" style="432"/>
    <col min="10242" max="10242" width="13.7109375" style="432" customWidth="1"/>
    <col min="10243" max="10243" width="42.7109375" style="432" bestFit="1" customWidth="1"/>
    <col min="10244" max="10245" width="8.7109375" style="432" customWidth="1"/>
    <col min="10246" max="10250" width="10.7109375" style="432" customWidth="1"/>
    <col min="10251" max="10251" width="3.7109375" style="432" customWidth="1"/>
    <col min="10252" max="10252" width="9.5703125" style="432" bestFit="1" customWidth="1"/>
    <col min="10253" max="10497" width="9.140625" style="432"/>
    <col min="10498" max="10498" width="13.7109375" style="432" customWidth="1"/>
    <col min="10499" max="10499" width="42.7109375" style="432" bestFit="1" customWidth="1"/>
    <col min="10500" max="10501" width="8.7109375" style="432" customWidth="1"/>
    <col min="10502" max="10506" width="10.7109375" style="432" customWidth="1"/>
    <col min="10507" max="10507" width="3.7109375" style="432" customWidth="1"/>
    <col min="10508" max="10508" width="9.5703125" style="432" bestFit="1" customWidth="1"/>
    <col min="10509" max="10753" width="9.140625" style="432"/>
    <col min="10754" max="10754" width="13.7109375" style="432" customWidth="1"/>
    <col min="10755" max="10755" width="42.7109375" style="432" bestFit="1" customWidth="1"/>
    <col min="10756" max="10757" width="8.7109375" style="432" customWidth="1"/>
    <col min="10758" max="10762" width="10.7109375" style="432" customWidth="1"/>
    <col min="10763" max="10763" width="3.7109375" style="432" customWidth="1"/>
    <col min="10764" max="10764" width="9.5703125" style="432" bestFit="1" customWidth="1"/>
    <col min="10765" max="11009" width="9.140625" style="432"/>
    <col min="11010" max="11010" width="13.7109375" style="432" customWidth="1"/>
    <col min="11011" max="11011" width="42.7109375" style="432" bestFit="1" customWidth="1"/>
    <col min="11012" max="11013" width="8.7109375" style="432" customWidth="1"/>
    <col min="11014" max="11018" width="10.7109375" style="432" customWidth="1"/>
    <col min="11019" max="11019" width="3.7109375" style="432" customWidth="1"/>
    <col min="11020" max="11020" width="9.5703125" style="432" bestFit="1" customWidth="1"/>
    <col min="11021" max="11265" width="9.140625" style="432"/>
    <col min="11266" max="11266" width="13.7109375" style="432" customWidth="1"/>
    <col min="11267" max="11267" width="42.7109375" style="432" bestFit="1" customWidth="1"/>
    <col min="11268" max="11269" width="8.7109375" style="432" customWidth="1"/>
    <col min="11270" max="11274" width="10.7109375" style="432" customWidth="1"/>
    <col min="11275" max="11275" width="3.7109375" style="432" customWidth="1"/>
    <col min="11276" max="11276" width="9.5703125" style="432" bestFit="1" customWidth="1"/>
    <col min="11277" max="11521" width="9.140625" style="432"/>
    <col min="11522" max="11522" width="13.7109375" style="432" customWidth="1"/>
    <col min="11523" max="11523" width="42.7109375" style="432" bestFit="1" customWidth="1"/>
    <col min="11524" max="11525" width="8.7109375" style="432" customWidth="1"/>
    <col min="11526" max="11530" width="10.7109375" style="432" customWidth="1"/>
    <col min="11531" max="11531" width="3.7109375" style="432" customWidth="1"/>
    <col min="11532" max="11532" width="9.5703125" style="432" bestFit="1" customWidth="1"/>
    <col min="11533" max="11777" width="9.140625" style="432"/>
    <col min="11778" max="11778" width="13.7109375" style="432" customWidth="1"/>
    <col min="11779" max="11779" width="42.7109375" style="432" bestFit="1" customWidth="1"/>
    <col min="11780" max="11781" width="8.7109375" style="432" customWidth="1"/>
    <col min="11782" max="11786" width="10.7109375" style="432" customWidth="1"/>
    <col min="11787" max="11787" width="3.7109375" style="432" customWidth="1"/>
    <col min="11788" max="11788" width="9.5703125" style="432" bestFit="1" customWidth="1"/>
    <col min="11789" max="12033" width="9.140625" style="432"/>
    <col min="12034" max="12034" width="13.7109375" style="432" customWidth="1"/>
    <col min="12035" max="12035" width="42.7109375" style="432" bestFit="1" customWidth="1"/>
    <col min="12036" max="12037" width="8.7109375" style="432" customWidth="1"/>
    <col min="12038" max="12042" width="10.7109375" style="432" customWidth="1"/>
    <col min="12043" max="12043" width="3.7109375" style="432" customWidth="1"/>
    <col min="12044" max="12044" width="9.5703125" style="432" bestFit="1" customWidth="1"/>
    <col min="12045" max="12289" width="9.140625" style="432"/>
    <col min="12290" max="12290" width="13.7109375" style="432" customWidth="1"/>
    <col min="12291" max="12291" width="42.7109375" style="432" bestFit="1" customWidth="1"/>
    <col min="12292" max="12293" width="8.7109375" style="432" customWidth="1"/>
    <col min="12294" max="12298" width="10.7109375" style="432" customWidth="1"/>
    <col min="12299" max="12299" width="3.7109375" style="432" customWidth="1"/>
    <col min="12300" max="12300" width="9.5703125" style="432" bestFit="1" customWidth="1"/>
    <col min="12301" max="12545" width="9.140625" style="432"/>
    <col min="12546" max="12546" width="13.7109375" style="432" customWidth="1"/>
    <col min="12547" max="12547" width="42.7109375" style="432" bestFit="1" customWidth="1"/>
    <col min="12548" max="12549" width="8.7109375" style="432" customWidth="1"/>
    <col min="12550" max="12554" width="10.7109375" style="432" customWidth="1"/>
    <col min="12555" max="12555" width="3.7109375" style="432" customWidth="1"/>
    <col min="12556" max="12556" width="9.5703125" style="432" bestFit="1" customWidth="1"/>
    <col min="12557" max="12801" width="9.140625" style="432"/>
    <col min="12802" max="12802" width="13.7109375" style="432" customWidth="1"/>
    <col min="12803" max="12803" width="42.7109375" style="432" bestFit="1" customWidth="1"/>
    <col min="12804" max="12805" width="8.7109375" style="432" customWidth="1"/>
    <col min="12806" max="12810" width="10.7109375" style="432" customWidth="1"/>
    <col min="12811" max="12811" width="3.7109375" style="432" customWidth="1"/>
    <col min="12812" max="12812" width="9.5703125" style="432" bestFit="1" customWidth="1"/>
    <col min="12813" max="13057" width="9.140625" style="432"/>
    <col min="13058" max="13058" width="13.7109375" style="432" customWidth="1"/>
    <col min="13059" max="13059" width="42.7109375" style="432" bestFit="1" customWidth="1"/>
    <col min="13060" max="13061" width="8.7109375" style="432" customWidth="1"/>
    <col min="13062" max="13066" width="10.7109375" style="432" customWidth="1"/>
    <col min="13067" max="13067" width="3.7109375" style="432" customWidth="1"/>
    <col min="13068" max="13068" width="9.5703125" style="432" bestFit="1" customWidth="1"/>
    <col min="13069" max="13313" width="9.140625" style="432"/>
    <col min="13314" max="13314" width="13.7109375" style="432" customWidth="1"/>
    <col min="13315" max="13315" width="42.7109375" style="432" bestFit="1" customWidth="1"/>
    <col min="13316" max="13317" width="8.7109375" style="432" customWidth="1"/>
    <col min="13318" max="13322" width="10.7109375" style="432" customWidth="1"/>
    <col min="13323" max="13323" width="3.7109375" style="432" customWidth="1"/>
    <col min="13324" max="13324" width="9.5703125" style="432" bestFit="1" customWidth="1"/>
    <col min="13325" max="13569" width="9.140625" style="432"/>
    <col min="13570" max="13570" width="13.7109375" style="432" customWidth="1"/>
    <col min="13571" max="13571" width="42.7109375" style="432" bestFit="1" customWidth="1"/>
    <col min="13572" max="13573" width="8.7109375" style="432" customWidth="1"/>
    <col min="13574" max="13578" width="10.7109375" style="432" customWidth="1"/>
    <col min="13579" max="13579" width="3.7109375" style="432" customWidth="1"/>
    <col min="13580" max="13580" width="9.5703125" style="432" bestFit="1" customWidth="1"/>
    <col min="13581" max="13825" width="9.140625" style="432"/>
    <col min="13826" max="13826" width="13.7109375" style="432" customWidth="1"/>
    <col min="13827" max="13827" width="42.7109375" style="432" bestFit="1" customWidth="1"/>
    <col min="13828" max="13829" width="8.7109375" style="432" customWidth="1"/>
    <col min="13830" max="13834" width="10.7109375" style="432" customWidth="1"/>
    <col min="13835" max="13835" width="3.7109375" style="432" customWidth="1"/>
    <col min="13836" max="13836" width="9.5703125" style="432" bestFit="1" customWidth="1"/>
    <col min="13837" max="14081" width="9.140625" style="432"/>
    <col min="14082" max="14082" width="13.7109375" style="432" customWidth="1"/>
    <col min="14083" max="14083" width="42.7109375" style="432" bestFit="1" customWidth="1"/>
    <col min="14084" max="14085" width="8.7109375" style="432" customWidth="1"/>
    <col min="14086" max="14090" width="10.7109375" style="432" customWidth="1"/>
    <col min="14091" max="14091" width="3.7109375" style="432" customWidth="1"/>
    <col min="14092" max="14092" width="9.5703125" style="432" bestFit="1" customWidth="1"/>
    <col min="14093" max="14337" width="9.140625" style="432"/>
    <col min="14338" max="14338" width="13.7109375" style="432" customWidth="1"/>
    <col min="14339" max="14339" width="42.7109375" style="432" bestFit="1" customWidth="1"/>
    <col min="14340" max="14341" width="8.7109375" style="432" customWidth="1"/>
    <col min="14342" max="14346" width="10.7109375" style="432" customWidth="1"/>
    <col min="14347" max="14347" width="3.7109375" style="432" customWidth="1"/>
    <col min="14348" max="14348" width="9.5703125" style="432" bestFit="1" customWidth="1"/>
    <col min="14349" max="14593" width="9.140625" style="432"/>
    <col min="14594" max="14594" width="13.7109375" style="432" customWidth="1"/>
    <col min="14595" max="14595" width="42.7109375" style="432" bestFit="1" customWidth="1"/>
    <col min="14596" max="14597" width="8.7109375" style="432" customWidth="1"/>
    <col min="14598" max="14602" width="10.7109375" style="432" customWidth="1"/>
    <col min="14603" max="14603" width="3.7109375" style="432" customWidth="1"/>
    <col min="14604" max="14604" width="9.5703125" style="432" bestFit="1" customWidth="1"/>
    <col min="14605" max="14849" width="9.140625" style="432"/>
    <col min="14850" max="14850" width="13.7109375" style="432" customWidth="1"/>
    <col min="14851" max="14851" width="42.7109375" style="432" bestFit="1" customWidth="1"/>
    <col min="14852" max="14853" width="8.7109375" style="432" customWidth="1"/>
    <col min="14854" max="14858" width="10.7109375" style="432" customWidth="1"/>
    <col min="14859" max="14859" width="3.7109375" style="432" customWidth="1"/>
    <col min="14860" max="14860" width="9.5703125" style="432" bestFit="1" customWidth="1"/>
    <col min="14861" max="15105" width="9.140625" style="432"/>
    <col min="15106" max="15106" width="13.7109375" style="432" customWidth="1"/>
    <col min="15107" max="15107" width="42.7109375" style="432" bestFit="1" customWidth="1"/>
    <col min="15108" max="15109" width="8.7109375" style="432" customWidth="1"/>
    <col min="15110" max="15114" width="10.7109375" style="432" customWidth="1"/>
    <col min="15115" max="15115" width="3.7109375" style="432" customWidth="1"/>
    <col min="15116" max="15116" width="9.5703125" style="432" bestFit="1" customWidth="1"/>
    <col min="15117" max="15361" width="9.140625" style="432"/>
    <col min="15362" max="15362" width="13.7109375" style="432" customWidth="1"/>
    <col min="15363" max="15363" width="42.7109375" style="432" bestFit="1" customWidth="1"/>
    <col min="15364" max="15365" width="8.7109375" style="432" customWidth="1"/>
    <col min="15366" max="15370" width="10.7109375" style="432" customWidth="1"/>
    <col min="15371" max="15371" width="3.7109375" style="432" customWidth="1"/>
    <col min="15372" max="15372" width="9.5703125" style="432" bestFit="1" customWidth="1"/>
    <col min="15373" max="15617" width="9.140625" style="432"/>
    <col min="15618" max="15618" width="13.7109375" style="432" customWidth="1"/>
    <col min="15619" max="15619" width="42.7109375" style="432" bestFit="1" customWidth="1"/>
    <col min="15620" max="15621" width="8.7109375" style="432" customWidth="1"/>
    <col min="15622" max="15626" width="10.7109375" style="432" customWidth="1"/>
    <col min="15627" max="15627" width="3.7109375" style="432" customWidth="1"/>
    <col min="15628" max="15628" width="9.5703125" style="432" bestFit="1" customWidth="1"/>
    <col min="15629" max="15873" width="9.140625" style="432"/>
    <col min="15874" max="15874" width="13.7109375" style="432" customWidth="1"/>
    <col min="15875" max="15875" width="42.7109375" style="432" bestFit="1" customWidth="1"/>
    <col min="15876" max="15877" width="8.7109375" style="432" customWidth="1"/>
    <col min="15878" max="15882" width="10.7109375" style="432" customWidth="1"/>
    <col min="15883" max="15883" width="3.7109375" style="432" customWidth="1"/>
    <col min="15884" max="15884" width="9.5703125" style="432" bestFit="1" customWidth="1"/>
    <col min="15885" max="16129" width="9.140625" style="432"/>
    <col min="16130" max="16130" width="13.7109375" style="432" customWidth="1"/>
    <col min="16131" max="16131" width="42.7109375" style="432" bestFit="1" customWidth="1"/>
    <col min="16132" max="16133" width="8.7109375" style="432" customWidth="1"/>
    <col min="16134" max="16138" width="10.7109375" style="432" customWidth="1"/>
    <col min="16139" max="16139" width="3.7109375" style="432" customWidth="1"/>
    <col min="16140" max="16140" width="9.5703125" style="432" bestFit="1" customWidth="1"/>
    <col min="16141" max="16384" width="9.140625" style="432"/>
  </cols>
  <sheetData>
    <row r="1" spans="1:12" ht="15.75" thickBot="1" x14ac:dyDescent="0.3">
      <c r="A1" s="490"/>
      <c r="C1" s="492"/>
      <c r="D1" s="493"/>
    </row>
    <row r="2" spans="1:12" x14ac:dyDescent="0.25">
      <c r="B2" s="745" t="s">
        <v>225</v>
      </c>
      <c r="C2" s="747" t="s">
        <v>284</v>
      </c>
      <c r="D2" s="748"/>
      <c r="E2" s="748"/>
      <c r="F2" s="749"/>
    </row>
    <row r="3" spans="1:12" ht="15.75" customHeight="1" thickBot="1" x14ac:dyDescent="0.3">
      <c r="B3" s="746"/>
      <c r="C3" s="750"/>
      <c r="D3" s="751"/>
      <c r="E3" s="751"/>
      <c r="F3" s="752"/>
      <c r="L3" s="97"/>
    </row>
    <row r="4" spans="1:12" x14ac:dyDescent="0.25">
      <c r="C4" s="750"/>
      <c r="D4" s="751"/>
      <c r="E4" s="751"/>
      <c r="F4" s="752"/>
    </row>
    <row r="5" spans="1:12" x14ac:dyDescent="0.25">
      <c r="C5" s="750"/>
      <c r="D5" s="751"/>
      <c r="E5" s="751"/>
      <c r="F5" s="752"/>
    </row>
    <row r="6" spans="1:12" x14ac:dyDescent="0.25">
      <c r="C6" s="750"/>
      <c r="D6" s="751"/>
      <c r="E6" s="751"/>
      <c r="F6" s="752"/>
    </row>
    <row r="7" spans="1:12" x14ac:dyDescent="0.25">
      <c r="C7" s="750"/>
      <c r="D7" s="751"/>
      <c r="E7" s="751"/>
      <c r="F7" s="752"/>
    </row>
    <row r="8" spans="1:12" x14ac:dyDescent="0.25">
      <c r="C8" s="750"/>
      <c r="D8" s="751"/>
      <c r="E8" s="751"/>
      <c r="F8" s="752"/>
    </row>
    <row r="9" spans="1:12" x14ac:dyDescent="0.25">
      <c r="C9" s="750"/>
      <c r="D9" s="751"/>
      <c r="E9" s="751"/>
      <c r="F9" s="752"/>
    </row>
    <row r="10" spans="1:12" x14ac:dyDescent="0.25">
      <c r="C10" s="750"/>
      <c r="D10" s="751"/>
      <c r="E10" s="751"/>
      <c r="F10" s="752"/>
    </row>
    <row r="11" spans="1:12" x14ac:dyDescent="0.25">
      <c r="C11" s="750"/>
      <c r="D11" s="751"/>
      <c r="E11" s="751"/>
      <c r="F11" s="752"/>
    </row>
    <row r="12" spans="1:12" x14ac:dyDescent="0.25">
      <c r="C12" s="750"/>
      <c r="D12" s="751"/>
      <c r="E12" s="751"/>
      <c r="F12" s="752"/>
    </row>
    <row r="13" spans="1:12" x14ac:dyDescent="0.25">
      <c r="C13" s="753"/>
      <c r="D13" s="754"/>
      <c r="E13" s="754"/>
      <c r="F13" s="755"/>
    </row>
    <row r="14" spans="1:12" ht="15.75" thickBot="1" x14ac:dyDescent="0.3"/>
    <row r="15" spans="1:12" s="496" customFormat="1" ht="13.5" thickBot="1" x14ac:dyDescent="0.25">
      <c r="B15" s="497"/>
      <c r="C15" s="496" t="s">
        <v>0</v>
      </c>
      <c r="D15" s="498"/>
      <c r="E15" s="499"/>
      <c r="F15" s="499"/>
      <c r="G15" s="499"/>
      <c r="H15" s="500" t="s">
        <v>1</v>
      </c>
      <c r="I15" s="501">
        <v>1</v>
      </c>
      <c r="J15" s="499"/>
    </row>
    <row r="16" spans="1:12" ht="15.75" thickBot="1" x14ac:dyDescent="0.3">
      <c r="C16" s="496"/>
      <c r="H16" s="500"/>
      <c r="I16" s="501"/>
    </row>
    <row r="17" spans="2:15" ht="15.75" thickBot="1" x14ac:dyDescent="0.3">
      <c r="C17" s="496"/>
      <c r="H17" s="500"/>
      <c r="I17" s="501"/>
    </row>
    <row r="18" spans="2:15" ht="15.75" thickBot="1" x14ac:dyDescent="0.3"/>
    <row r="19" spans="2:15" s="507" customFormat="1" ht="12.75" x14ac:dyDescent="0.2">
      <c r="B19" s="502" t="s">
        <v>2</v>
      </c>
      <c r="C19" s="503" t="s">
        <v>3</v>
      </c>
      <c r="D19" s="503" t="s">
        <v>4</v>
      </c>
      <c r="E19" s="504" t="s">
        <v>5</v>
      </c>
      <c r="F19" s="505" t="s">
        <v>6</v>
      </c>
      <c r="G19" s="505" t="s">
        <v>6</v>
      </c>
      <c r="H19" s="506" t="s">
        <v>6</v>
      </c>
      <c r="I19" s="504" t="s">
        <v>7</v>
      </c>
      <c r="J19" s="504" t="s">
        <v>8</v>
      </c>
    </row>
    <row r="20" spans="2:15" s="507" customFormat="1" ht="33" thickBot="1" x14ac:dyDescent="0.25">
      <c r="B20" s="508" t="s">
        <v>9</v>
      </c>
      <c r="C20" s="509"/>
      <c r="D20" s="509"/>
      <c r="E20" s="510"/>
      <c r="F20" s="511" t="s">
        <v>10</v>
      </c>
      <c r="G20" s="511" t="s">
        <v>11</v>
      </c>
      <c r="H20" s="512" t="s">
        <v>12</v>
      </c>
      <c r="I20" s="510"/>
      <c r="J20" s="510"/>
    </row>
    <row r="21" spans="2:15" s="507" customFormat="1" ht="13.5" thickBot="1" x14ac:dyDescent="0.25">
      <c r="B21" s="513"/>
      <c r="C21" s="486" t="s">
        <v>13</v>
      </c>
      <c r="D21" s="514"/>
      <c r="E21" s="515"/>
      <c r="F21" s="516"/>
      <c r="G21" s="516"/>
      <c r="H21" s="515"/>
      <c r="I21" s="515"/>
      <c r="J21" s="517"/>
    </row>
    <row r="22" spans="2:15" s="525" customFormat="1" x14ac:dyDescent="0.25">
      <c r="B22" s="518"/>
      <c r="C22" s="519"/>
      <c r="D22" s="520"/>
      <c r="E22" s="521"/>
      <c r="F22" s="522"/>
      <c r="G22" s="522"/>
      <c r="H22" s="521"/>
      <c r="I22" s="523"/>
      <c r="J22" s="524"/>
    </row>
    <row r="23" spans="2:15" s="533" customFormat="1" x14ac:dyDescent="0.25">
      <c r="B23" s="526"/>
      <c r="C23" s="527"/>
      <c r="D23" s="528"/>
      <c r="E23" s="529"/>
      <c r="F23" s="530"/>
      <c r="G23" s="530"/>
      <c r="H23" s="529"/>
      <c r="I23" s="531"/>
      <c r="J23" s="532"/>
      <c r="L23" s="534"/>
      <c r="M23" s="535"/>
      <c r="N23" s="536"/>
      <c r="O23" s="536"/>
    </row>
    <row r="24" spans="2:15" x14ac:dyDescent="0.25">
      <c r="B24" s="526"/>
      <c r="C24" s="537"/>
      <c r="D24" s="538"/>
      <c r="E24" s="539"/>
      <c r="F24" s="540"/>
      <c r="G24" s="540"/>
      <c r="H24" s="539"/>
      <c r="I24" s="541"/>
      <c r="J24" s="542"/>
      <c r="L24" s="543"/>
    </row>
    <row r="25" spans="2:15" x14ac:dyDescent="0.25">
      <c r="B25" s="526"/>
      <c r="C25" s="544"/>
      <c r="D25" s="538"/>
      <c r="E25" s="545"/>
      <c r="F25" s="546"/>
      <c r="G25" s="546"/>
      <c r="H25" s="545"/>
      <c r="I25" s="541"/>
      <c r="J25" s="542"/>
      <c r="L25" s="543"/>
    </row>
    <row r="26" spans="2:15" ht="15.75" thickBot="1" x14ac:dyDescent="0.3">
      <c r="B26" s="547"/>
      <c r="C26" s="548"/>
      <c r="D26" s="549"/>
      <c r="E26" s="550"/>
      <c r="F26" s="551"/>
      <c r="G26" s="551"/>
      <c r="H26" s="550"/>
      <c r="I26" s="550"/>
      <c r="J26" s="552"/>
    </row>
    <row r="27" spans="2:15" ht="15.75" thickBot="1" x14ac:dyDescent="0.3">
      <c r="B27" s="553"/>
      <c r="C27" s="554" t="s">
        <v>14</v>
      </c>
      <c r="D27" s="555"/>
      <c r="E27" s="556"/>
      <c r="F27" s="557"/>
      <c r="G27" s="557"/>
      <c r="H27" s="556"/>
      <c r="I27" s="558" t="s">
        <v>15</v>
      </c>
      <c r="J27" s="501">
        <f>SUM(J22:J26)</f>
        <v>0</v>
      </c>
    </row>
    <row r="28" spans="2:15" ht="15.75" thickBot="1" x14ac:dyDescent="0.3">
      <c r="B28" s="553"/>
      <c r="C28" s="548"/>
      <c r="D28" s="559"/>
      <c r="E28" s="560"/>
      <c r="F28" s="561"/>
      <c r="G28" s="561"/>
      <c r="H28" s="560"/>
      <c r="I28" s="560"/>
      <c r="J28" s="562"/>
    </row>
    <row r="29" spans="2:15" ht="15.75" thickBot="1" x14ac:dyDescent="0.3">
      <c r="B29" s="563"/>
      <c r="C29" s="486" t="s">
        <v>16</v>
      </c>
      <c r="D29" s="559"/>
      <c r="E29" s="560"/>
      <c r="F29" s="561"/>
      <c r="G29" s="561"/>
      <c r="H29" s="560"/>
      <c r="I29" s="560"/>
      <c r="J29" s="562"/>
    </row>
    <row r="30" spans="2:15" s="488" customFormat="1" x14ac:dyDescent="0.25">
      <c r="B30" s="564"/>
      <c r="C30" s="565"/>
      <c r="D30" s="566"/>
      <c r="E30" s="567"/>
      <c r="F30" s="568"/>
      <c r="G30" s="568"/>
      <c r="H30" s="567"/>
      <c r="I30" s="567"/>
      <c r="J30" s="569"/>
    </row>
    <row r="31" spans="2:15" s="488" customFormat="1" x14ac:dyDescent="0.25">
      <c r="B31" s="570"/>
      <c r="C31" s="571"/>
      <c r="D31" s="572"/>
      <c r="E31" s="573"/>
      <c r="F31" s="574"/>
      <c r="G31" s="574"/>
      <c r="H31" s="573"/>
      <c r="I31" s="531"/>
      <c r="J31" s="532"/>
    </row>
    <row r="32" spans="2:15" s="488" customFormat="1" x14ac:dyDescent="0.25">
      <c r="B32" s="570"/>
      <c r="C32" s="571"/>
      <c r="D32" s="572"/>
      <c r="E32" s="573"/>
      <c r="F32" s="574"/>
      <c r="G32" s="574"/>
      <c r="H32" s="573"/>
      <c r="I32" s="531"/>
      <c r="J32" s="532"/>
    </row>
    <row r="33" spans="2:12" s="488" customFormat="1" x14ac:dyDescent="0.25">
      <c r="B33" s="570"/>
      <c r="C33" s="571"/>
      <c r="D33" s="572"/>
      <c r="E33" s="573"/>
      <c r="F33" s="574"/>
      <c r="G33" s="574"/>
      <c r="H33" s="573"/>
      <c r="I33" s="573"/>
      <c r="J33" s="532"/>
    </row>
    <row r="34" spans="2:12" s="488" customFormat="1" x14ac:dyDescent="0.25">
      <c r="B34" s="570"/>
      <c r="C34" s="571"/>
      <c r="D34" s="572"/>
      <c r="E34" s="573"/>
      <c r="F34" s="574"/>
      <c r="G34" s="574"/>
      <c r="H34" s="573"/>
      <c r="I34" s="531"/>
      <c r="J34" s="532"/>
    </row>
    <row r="35" spans="2:12" s="488" customFormat="1" x14ac:dyDescent="0.25">
      <c r="B35" s="570"/>
      <c r="C35" s="571"/>
      <c r="D35" s="572"/>
      <c r="E35" s="573"/>
      <c r="F35" s="574"/>
      <c r="G35" s="574"/>
      <c r="H35" s="573"/>
      <c r="I35" s="531"/>
      <c r="J35" s="532"/>
    </row>
    <row r="36" spans="2:12" x14ac:dyDescent="0.25">
      <c r="B36" s="526"/>
      <c r="C36" s="544"/>
      <c r="D36" s="575"/>
      <c r="E36" s="545"/>
      <c r="F36" s="546"/>
      <c r="G36" s="546"/>
      <c r="H36" s="545"/>
      <c r="I36" s="545"/>
      <c r="J36" s="542"/>
    </row>
    <row r="37" spans="2:12" ht="15.75" thickBot="1" x14ac:dyDescent="0.3">
      <c r="B37" s="547"/>
      <c r="C37" s="548"/>
      <c r="D37" s="576"/>
      <c r="E37" s="577"/>
      <c r="F37" s="578"/>
      <c r="G37" s="578"/>
      <c r="H37" s="577"/>
      <c r="I37" s="541"/>
      <c r="J37" s="579"/>
      <c r="L37" s="543"/>
    </row>
    <row r="38" spans="2:12" ht="15.75" thickBot="1" x14ac:dyDescent="0.3">
      <c r="B38" s="553"/>
      <c r="C38" s="554" t="s">
        <v>17</v>
      </c>
      <c r="D38" s="555"/>
      <c r="E38" s="556"/>
      <c r="F38" s="557"/>
      <c r="G38" s="557"/>
      <c r="H38" s="556"/>
      <c r="I38" s="558" t="s">
        <v>15</v>
      </c>
      <c r="J38" s="501">
        <f>SUM(J30:J37)</f>
        <v>0</v>
      </c>
    </row>
    <row r="39" spans="2:12" ht="15.75" thickBot="1" x14ac:dyDescent="0.3">
      <c r="B39" s="553"/>
      <c r="C39" s="548"/>
      <c r="D39" s="559"/>
      <c r="E39" s="560"/>
      <c r="F39" s="561"/>
      <c r="G39" s="561"/>
      <c r="H39" s="560"/>
      <c r="I39" s="560"/>
      <c r="J39" s="562"/>
    </row>
    <row r="40" spans="2:12" ht="15.75" thickBot="1" x14ac:dyDescent="0.3">
      <c r="B40" s="563"/>
      <c r="C40" s="486" t="s">
        <v>18</v>
      </c>
      <c r="D40" s="559"/>
      <c r="E40" s="560"/>
      <c r="F40" s="561"/>
      <c r="G40" s="561"/>
      <c r="H40" s="560"/>
      <c r="I40" s="560"/>
      <c r="J40" s="562"/>
    </row>
    <row r="41" spans="2:12" ht="178.5" x14ac:dyDescent="0.25">
      <c r="B41" s="347" t="str">
        <f>'[2]ANAS 2015'!B3</f>
        <v>SIC.04.02.001.3.a</v>
      </c>
      <c r="C41" s="580" t="str">
        <f>'[2]ANAS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581" t="str">
        <f>'[2]ANAS 2015'!D3</f>
        <v xml:space="preserve">cad </v>
      </c>
      <c r="E41" s="582">
        <v>2</v>
      </c>
      <c r="F41" s="583">
        <f>'ANAS 2015'!E3</f>
        <v>42.68</v>
      </c>
      <c r="G41" s="583">
        <f>'ANAS 2015'!E4</f>
        <v>9.0500000000000007</v>
      </c>
      <c r="H41" s="582">
        <f>F41-G41+G41/4</f>
        <v>35.892499999999998</v>
      </c>
      <c r="I41" s="584">
        <f t="shared" ref="I41:I51" si="0">E41/$I$15</f>
        <v>2</v>
      </c>
      <c r="J41" s="585">
        <f t="shared" ref="J41:J51" si="1">I41*H41</f>
        <v>71.784999999999997</v>
      </c>
      <c r="L41" s="543"/>
    </row>
    <row r="42" spans="2:12" ht="204" x14ac:dyDescent="0.25">
      <c r="B42" s="347" t="str">
        <f>'[2]ANAS 2015'!B9</f>
        <v xml:space="preserve">SIC.04.02.010.2.a </v>
      </c>
      <c r="C42" s="580" t="str">
        <f>'[2]ANAS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586" t="str">
        <f>'[2]ANAS 2015'!D9</f>
        <v>mq</v>
      </c>
      <c r="E42" s="587">
        <f>0.42*E41</f>
        <v>0.84</v>
      </c>
      <c r="F42" s="588">
        <f>'ANAS 2015'!E9</f>
        <v>71.98</v>
      </c>
      <c r="G42" s="588">
        <f>'ANAS 2015'!E10</f>
        <v>15.26</v>
      </c>
      <c r="H42" s="587">
        <f>F42-G42+G42/4</f>
        <v>60.535000000000004</v>
      </c>
      <c r="I42" s="589">
        <f t="shared" si="0"/>
        <v>0.84</v>
      </c>
      <c r="J42" s="590">
        <f t="shared" si="1"/>
        <v>50.849400000000003</v>
      </c>
      <c r="L42" s="543"/>
    </row>
    <row r="43" spans="2:12" ht="153" x14ac:dyDescent="0.25">
      <c r="B43" s="348" t="str">
        <f>'[2]ANAS 2015'!B20</f>
        <v xml:space="preserve">SIC.04.04.001 </v>
      </c>
      <c r="C43" s="580" t="str">
        <f>'[2]ANAS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591" t="str">
        <f>'[2]ANAS 2015'!D20</f>
        <v xml:space="preserve">cad </v>
      </c>
      <c r="E43" s="592">
        <v>28</v>
      </c>
      <c r="F43" s="593" t="s">
        <v>20</v>
      </c>
      <c r="G43" s="593" t="s">
        <v>20</v>
      </c>
      <c r="H43" s="592">
        <f>'ANAS 2015'!E20</f>
        <v>0.85</v>
      </c>
      <c r="I43" s="589">
        <f>E43/$I$15</f>
        <v>28</v>
      </c>
      <c r="J43" s="590">
        <f>I43*H43</f>
        <v>23.8</v>
      </c>
      <c r="L43" s="543"/>
    </row>
    <row r="44" spans="2:12" ht="178.5" x14ac:dyDescent="0.25">
      <c r="B44" s="347" t="str">
        <f>'[2]ANAS 2015'!B5</f>
        <v xml:space="preserve">SIC.04.02.005.3.a </v>
      </c>
      <c r="C44" s="580" t="str">
        <f>'[2]ANAS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586" t="str">
        <f>'[2]ANAS 2015'!D5</f>
        <v xml:space="preserve">cad </v>
      </c>
      <c r="E44" s="587">
        <v>17</v>
      </c>
      <c r="F44" s="588">
        <f>'ANAS 2015'!E5</f>
        <v>43.06</v>
      </c>
      <c r="G44" s="588">
        <f>'ANAS 2015'!E6</f>
        <v>9.1300000000000008</v>
      </c>
      <c r="H44" s="587">
        <f>F44-G44+G44/4</f>
        <v>36.212499999999999</v>
      </c>
      <c r="I44" s="589">
        <f t="shared" si="0"/>
        <v>17</v>
      </c>
      <c r="J44" s="590">
        <f t="shared" si="1"/>
        <v>615.61249999999995</v>
      </c>
      <c r="L44" s="543"/>
    </row>
    <row r="45" spans="2:12" ht="204" x14ac:dyDescent="0.25">
      <c r="B45" s="347" t="str">
        <f>'[2]ANAS 2015'!B11</f>
        <v xml:space="preserve">SIC.04.02.010.3.a </v>
      </c>
      <c r="C45" s="580" t="str">
        <f>'[2]ANAS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586" t="str">
        <f>'[2]ANAS 2015'!D11</f>
        <v>mq</v>
      </c>
      <c r="E45" s="587">
        <f>1.215*6</f>
        <v>7.2900000000000009</v>
      </c>
      <c r="F45" s="588">
        <f>'ANAS 2015'!E11</f>
        <v>73.5</v>
      </c>
      <c r="G45" s="588">
        <f>'ANAS 2015'!E12</f>
        <v>15.59</v>
      </c>
      <c r="H45" s="587">
        <f>F45-G45+G45/4</f>
        <v>61.807499999999997</v>
      </c>
      <c r="I45" s="589">
        <f t="shared" si="0"/>
        <v>7.2900000000000009</v>
      </c>
      <c r="J45" s="590">
        <f t="shared" si="1"/>
        <v>450.57667500000002</v>
      </c>
      <c r="L45" s="543"/>
    </row>
    <row r="46" spans="2:12" ht="204" x14ac:dyDescent="0.25">
      <c r="B46" s="347" t="str">
        <f>'[2]ANAS 2015'!B9</f>
        <v xml:space="preserve">SIC.04.02.010.2.a </v>
      </c>
      <c r="C46" s="580" t="str">
        <f>'[2]ANAS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586" t="str">
        <f>'[2]ANAS 2015'!D9</f>
        <v>mq</v>
      </c>
      <c r="E46" s="587">
        <f>0.315*6</f>
        <v>1.8900000000000001</v>
      </c>
      <c r="F46" s="588">
        <f>'ANAS 2015'!E9</f>
        <v>71.98</v>
      </c>
      <c r="G46" s="588">
        <f>'ANAS 2015'!E10</f>
        <v>15.26</v>
      </c>
      <c r="H46" s="587">
        <f>F46-G46+G46/4</f>
        <v>60.535000000000004</v>
      </c>
      <c r="I46" s="589">
        <f t="shared" si="0"/>
        <v>1.8900000000000001</v>
      </c>
      <c r="J46" s="590">
        <f t="shared" si="1"/>
        <v>114.41115000000002</v>
      </c>
      <c r="L46" s="543"/>
    </row>
    <row r="47" spans="2:12" ht="165.75" x14ac:dyDescent="0.25">
      <c r="B47" s="347" t="str">
        <f>'[2]ANAS 2015'!B18</f>
        <v xml:space="preserve">SIC.04.03.005 </v>
      </c>
      <c r="C47" s="580" t="str">
        <f>'[2]ANAS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586" t="str">
        <f>'[2]ANAS 2015'!D18</f>
        <v xml:space="preserve">cad </v>
      </c>
      <c r="E47" s="587">
        <f>L47</f>
        <v>119</v>
      </c>
      <c r="F47" s="593" t="s">
        <v>20</v>
      </c>
      <c r="G47" s="593" t="s">
        <v>20</v>
      </c>
      <c r="H47" s="587">
        <f>'ANAS 2015'!E18</f>
        <v>0.4</v>
      </c>
      <c r="I47" s="589">
        <f t="shared" si="0"/>
        <v>119</v>
      </c>
      <c r="J47" s="590">
        <f t="shared" si="1"/>
        <v>47.6</v>
      </c>
      <c r="L47" s="543">
        <f>CEILING((108+36+96+240+120+500+120+200)/12,1)</f>
        <v>119</v>
      </c>
    </row>
    <row r="48" spans="2:12" ht="153" x14ac:dyDescent="0.25">
      <c r="B48" s="348" t="str">
        <f>'[2]ANAS 2015'!B19</f>
        <v xml:space="preserve">SIC.04.03.015 </v>
      </c>
      <c r="C48" s="580" t="str">
        <f>'[2]ANAS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586" t="str">
        <f>'[2]ANAS 2015'!D19</f>
        <v xml:space="preserve">cad </v>
      </c>
      <c r="E48" s="587">
        <f>19+18</f>
        <v>37</v>
      </c>
      <c r="F48" s="593" t="s">
        <v>20</v>
      </c>
      <c r="G48" s="593" t="s">
        <v>20</v>
      </c>
      <c r="H48" s="587">
        <f>'ANAS 2015'!E19</f>
        <v>0.25</v>
      </c>
      <c r="I48" s="589">
        <f t="shared" si="0"/>
        <v>37</v>
      </c>
      <c r="J48" s="590">
        <f t="shared" si="1"/>
        <v>9.25</v>
      </c>
      <c r="L48" s="543"/>
    </row>
    <row r="49" spans="2:12" ht="25.5" x14ac:dyDescent="0.25">
      <c r="B49" s="347" t="str">
        <f>'[2]ANALISI DI MERCATO'!B5</f>
        <v>BSIC-AM003</v>
      </c>
      <c r="C49" s="580" t="str">
        <f>'[2]ANALISI DI MERCATO'!C5</f>
        <v>Pannello 90x90 fondo nero - 8 fari a led diam. 200 certificato, compreso di Cavalletto verticale e batterie (durata 8 ore). Compenso giornaliero.</v>
      </c>
      <c r="D49" s="586" t="str">
        <f>'[2]ANALISI DI MERCATO'!D5</f>
        <v>giorno</v>
      </c>
      <c r="E49" s="587">
        <v>2</v>
      </c>
      <c r="F49" s="593" t="s">
        <v>20</v>
      </c>
      <c r="G49" s="593" t="s">
        <v>20</v>
      </c>
      <c r="H49" s="587">
        <f>'ANALISI DI MERCATO'!H5</f>
        <v>37.774421333333336</v>
      </c>
      <c r="I49" s="589">
        <f>E49/$I$15</f>
        <v>2</v>
      </c>
      <c r="J49" s="590">
        <f t="shared" si="1"/>
        <v>75.548842666666673</v>
      </c>
      <c r="L49" s="543"/>
    </row>
    <row r="50" spans="2:12" ht="76.5" x14ac:dyDescent="0.25">
      <c r="B50" s="594" t="str">
        <f>'[2] CPT 2012 agg.2014'!B3</f>
        <v>S.1.01.1.9.c</v>
      </c>
      <c r="C50" s="595" t="str">
        <f>'[2]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586" t="str">
        <f>'[2] CPT 2012 agg.2014'!D3</f>
        <v xml:space="preserve">cad </v>
      </c>
      <c r="E50" s="587">
        <v>3</v>
      </c>
      <c r="F50" s="588">
        <f>' CPT 2012 agg.2014'!E3</f>
        <v>2.16</v>
      </c>
      <c r="G50" s="588" t="s">
        <v>20</v>
      </c>
      <c r="H50" s="587">
        <f>F50/4</f>
        <v>0.54</v>
      </c>
      <c r="I50" s="589">
        <f t="shared" si="0"/>
        <v>3</v>
      </c>
      <c r="J50" s="590">
        <f t="shared" si="1"/>
        <v>1.62</v>
      </c>
      <c r="L50" s="543"/>
    </row>
    <row r="51" spans="2:12" ht="90" thickBot="1" x14ac:dyDescent="0.3">
      <c r="B51" s="594" t="str">
        <f>'[2] CPT 2012 agg.2014'!B4</f>
        <v>S.1.01.1.9.e</v>
      </c>
      <c r="C51" s="595" t="str">
        <f>'[2]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586" t="str">
        <f>'[2] CPT 2012 agg.2014'!D4</f>
        <v xml:space="preserve">cad </v>
      </c>
      <c r="E51" s="587">
        <v>3</v>
      </c>
      <c r="F51" s="588" t="s">
        <v>20</v>
      </c>
      <c r="G51" s="588" t="s">
        <v>20</v>
      </c>
      <c r="H51" s="587">
        <f>' CPT 2012 agg.2014'!E4</f>
        <v>2.38</v>
      </c>
      <c r="I51" s="589">
        <f t="shared" si="0"/>
        <v>3</v>
      </c>
      <c r="J51" s="590">
        <f t="shared" si="1"/>
        <v>7.14</v>
      </c>
      <c r="L51" s="543"/>
    </row>
    <row r="52" spans="2:12" ht="15.75" thickBot="1" x14ac:dyDescent="0.3">
      <c r="B52" s="553"/>
      <c r="C52" s="554" t="s">
        <v>22</v>
      </c>
      <c r="D52" s="555"/>
      <c r="E52" s="556"/>
      <c r="F52" s="557"/>
      <c r="G52" s="557"/>
      <c r="H52" s="556"/>
      <c r="I52" s="558" t="s">
        <v>15</v>
      </c>
      <c r="J52" s="501">
        <f>SUM(J41:J51)</f>
        <v>1468.1935676666665</v>
      </c>
    </row>
    <row r="53" spans="2:12" ht="15.75" thickBot="1" x14ac:dyDescent="0.3">
      <c r="C53" s="596"/>
      <c r="D53" s="597"/>
      <c r="E53" s="598"/>
      <c r="F53" s="598"/>
      <c r="G53" s="598"/>
      <c r="H53" s="598"/>
      <c r="I53" s="599"/>
      <c r="J53" s="599"/>
    </row>
    <row r="54" spans="2:12" ht="15.75" thickBot="1" x14ac:dyDescent="0.3">
      <c r="C54" s="600"/>
      <c r="D54" s="600"/>
      <c r="E54" s="600"/>
      <c r="F54" s="600"/>
      <c r="G54" s="600"/>
      <c r="H54" s="600" t="s">
        <v>23</v>
      </c>
      <c r="I54" s="601" t="s">
        <v>24</v>
      </c>
      <c r="J54" s="501">
        <f>J52+J38+J27</f>
        <v>1468.1935676666665</v>
      </c>
      <c r="L54" s="543"/>
    </row>
    <row r="56" spans="2:12" x14ac:dyDescent="0.25">
      <c r="B56" s="208" t="s">
        <v>25</v>
      </c>
      <c r="C56" s="209"/>
      <c r="D56" s="210"/>
      <c r="E56" s="70"/>
      <c r="F56" s="70"/>
      <c r="G56" s="70"/>
      <c r="H56" s="70"/>
      <c r="I56" s="70"/>
      <c r="J56" s="70"/>
    </row>
    <row r="57" spans="2:12" ht="15" customHeight="1" x14ac:dyDescent="0.25">
      <c r="B57" s="211" t="s">
        <v>26</v>
      </c>
      <c r="C57" s="724" t="s">
        <v>285</v>
      </c>
      <c r="D57" s="724"/>
      <c r="E57" s="724"/>
      <c r="F57" s="724"/>
      <c r="G57" s="724"/>
      <c r="H57" s="724"/>
      <c r="I57" s="724"/>
      <c r="J57" s="724"/>
    </row>
    <row r="58" spans="2:12" x14ac:dyDescent="0.25">
      <c r="B58" s="211" t="s">
        <v>27</v>
      </c>
      <c r="C58" s="724" t="s">
        <v>286</v>
      </c>
      <c r="D58" s="724"/>
      <c r="E58" s="724"/>
      <c r="F58" s="724"/>
      <c r="G58" s="724"/>
      <c r="H58" s="724"/>
      <c r="I58" s="724"/>
      <c r="J58" s="724"/>
    </row>
    <row r="59" spans="2:12" ht="30" customHeight="1" x14ac:dyDescent="0.25">
      <c r="B59" s="211" t="s">
        <v>28</v>
      </c>
      <c r="C59" s="724" t="s">
        <v>157</v>
      </c>
      <c r="D59" s="724"/>
      <c r="E59" s="724"/>
      <c r="F59" s="724"/>
      <c r="G59" s="724"/>
      <c r="H59" s="724"/>
      <c r="I59" s="724"/>
      <c r="J59" s="724"/>
    </row>
    <row r="60" spans="2:12" x14ac:dyDescent="0.25">
      <c r="C60" s="602"/>
    </row>
  </sheetData>
  <mergeCells count="5">
    <mergeCell ref="B2:B3"/>
    <mergeCell ref="C2:F13"/>
    <mergeCell ref="C57:J57"/>
    <mergeCell ref="C58:J58"/>
    <mergeCell ref="C59:J59"/>
  </mergeCells>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53"/>
  <sheetViews>
    <sheetView workbookViewId="0"/>
  </sheetViews>
  <sheetFormatPr defaultRowHeight="15" x14ac:dyDescent="0.25"/>
  <cols>
    <col min="1" max="1" width="3.7109375" style="432" customWidth="1"/>
    <col min="2" max="2" width="15.7109375" style="432" customWidth="1"/>
    <col min="3" max="3" width="80.7109375" style="432" customWidth="1"/>
    <col min="4" max="4" width="8.7109375" style="495" customWidth="1"/>
    <col min="5" max="5" width="9.85546875" style="603" customWidth="1"/>
    <col min="6" max="9" width="10.7109375" style="603" customWidth="1"/>
    <col min="10" max="10" width="3.7109375" style="432" customWidth="1"/>
    <col min="11" max="257" width="9.140625" style="432"/>
    <col min="258" max="258" width="13.7109375" style="432" customWidth="1"/>
    <col min="259" max="259" width="42.7109375" style="432" bestFit="1" customWidth="1"/>
    <col min="260" max="260" width="8.7109375" style="432" customWidth="1"/>
    <col min="261" max="261" width="9.85546875" style="432" customWidth="1"/>
    <col min="262" max="265" width="10.7109375" style="432" customWidth="1"/>
    <col min="266" max="266" width="3.7109375" style="432" customWidth="1"/>
    <col min="267" max="513" width="9.140625" style="432"/>
    <col min="514" max="514" width="13.7109375" style="432" customWidth="1"/>
    <col min="515" max="515" width="42.7109375" style="432" bestFit="1" customWidth="1"/>
    <col min="516" max="516" width="8.7109375" style="432" customWidth="1"/>
    <col min="517" max="517" width="9.85546875" style="432" customWidth="1"/>
    <col min="518" max="521" width="10.7109375" style="432" customWidth="1"/>
    <col min="522" max="522" width="3.7109375" style="432" customWidth="1"/>
    <col min="523" max="769" width="9.140625" style="432"/>
    <col min="770" max="770" width="13.7109375" style="432" customWidth="1"/>
    <col min="771" max="771" width="42.7109375" style="432" bestFit="1" customWidth="1"/>
    <col min="772" max="772" width="8.7109375" style="432" customWidth="1"/>
    <col min="773" max="773" width="9.85546875" style="432" customWidth="1"/>
    <col min="774" max="777" width="10.7109375" style="432" customWidth="1"/>
    <col min="778" max="778" width="3.7109375" style="432" customWidth="1"/>
    <col min="779" max="1025" width="9.140625" style="432"/>
    <col min="1026" max="1026" width="13.7109375" style="432" customWidth="1"/>
    <col min="1027" max="1027" width="42.7109375" style="432" bestFit="1" customWidth="1"/>
    <col min="1028" max="1028" width="8.7109375" style="432" customWidth="1"/>
    <col min="1029" max="1029" width="9.85546875" style="432" customWidth="1"/>
    <col min="1030" max="1033" width="10.7109375" style="432" customWidth="1"/>
    <col min="1034" max="1034" width="3.7109375" style="432" customWidth="1"/>
    <col min="1035" max="1281" width="9.140625" style="432"/>
    <col min="1282" max="1282" width="13.7109375" style="432" customWidth="1"/>
    <col min="1283" max="1283" width="42.7109375" style="432" bestFit="1" customWidth="1"/>
    <col min="1284" max="1284" width="8.7109375" style="432" customWidth="1"/>
    <col min="1285" max="1285" width="9.85546875" style="432" customWidth="1"/>
    <col min="1286" max="1289" width="10.7109375" style="432" customWidth="1"/>
    <col min="1290" max="1290" width="3.7109375" style="432" customWidth="1"/>
    <col min="1291" max="1537" width="9.140625" style="432"/>
    <col min="1538" max="1538" width="13.7109375" style="432" customWidth="1"/>
    <col min="1539" max="1539" width="42.7109375" style="432" bestFit="1" customWidth="1"/>
    <col min="1540" max="1540" width="8.7109375" style="432" customWidth="1"/>
    <col min="1541" max="1541" width="9.85546875" style="432" customWidth="1"/>
    <col min="1542" max="1545" width="10.7109375" style="432" customWidth="1"/>
    <col min="1546" max="1546" width="3.7109375" style="432" customWidth="1"/>
    <col min="1547" max="1793" width="9.140625" style="432"/>
    <col min="1794" max="1794" width="13.7109375" style="432" customWidth="1"/>
    <col min="1795" max="1795" width="42.7109375" style="432" bestFit="1" customWidth="1"/>
    <col min="1796" max="1796" width="8.7109375" style="432" customWidth="1"/>
    <col min="1797" max="1797" width="9.85546875" style="432" customWidth="1"/>
    <col min="1798" max="1801" width="10.7109375" style="432" customWidth="1"/>
    <col min="1802" max="1802" width="3.7109375" style="432" customWidth="1"/>
    <col min="1803" max="2049" width="9.140625" style="432"/>
    <col min="2050" max="2050" width="13.7109375" style="432" customWidth="1"/>
    <col min="2051" max="2051" width="42.7109375" style="432" bestFit="1" customWidth="1"/>
    <col min="2052" max="2052" width="8.7109375" style="432" customWidth="1"/>
    <col min="2053" max="2053" width="9.85546875" style="432" customWidth="1"/>
    <col min="2054" max="2057" width="10.7109375" style="432" customWidth="1"/>
    <col min="2058" max="2058" width="3.7109375" style="432" customWidth="1"/>
    <col min="2059" max="2305" width="9.140625" style="432"/>
    <col min="2306" max="2306" width="13.7109375" style="432" customWidth="1"/>
    <col min="2307" max="2307" width="42.7109375" style="432" bestFit="1" customWidth="1"/>
    <col min="2308" max="2308" width="8.7109375" style="432" customWidth="1"/>
    <col min="2309" max="2309" width="9.85546875" style="432" customWidth="1"/>
    <col min="2310" max="2313" width="10.7109375" style="432" customWidth="1"/>
    <col min="2314" max="2314" width="3.7109375" style="432" customWidth="1"/>
    <col min="2315" max="2561" width="9.140625" style="432"/>
    <col min="2562" max="2562" width="13.7109375" style="432" customWidth="1"/>
    <col min="2563" max="2563" width="42.7109375" style="432" bestFit="1" customWidth="1"/>
    <col min="2564" max="2564" width="8.7109375" style="432" customWidth="1"/>
    <col min="2565" max="2565" width="9.85546875" style="432" customWidth="1"/>
    <col min="2566" max="2569" width="10.7109375" style="432" customWidth="1"/>
    <col min="2570" max="2570" width="3.7109375" style="432" customWidth="1"/>
    <col min="2571" max="2817" width="9.140625" style="432"/>
    <col min="2818" max="2818" width="13.7109375" style="432" customWidth="1"/>
    <col min="2819" max="2819" width="42.7109375" style="432" bestFit="1" customWidth="1"/>
    <col min="2820" max="2820" width="8.7109375" style="432" customWidth="1"/>
    <col min="2821" max="2821" width="9.85546875" style="432" customWidth="1"/>
    <col min="2822" max="2825" width="10.7109375" style="432" customWidth="1"/>
    <col min="2826" max="2826" width="3.7109375" style="432" customWidth="1"/>
    <col min="2827" max="3073" width="9.140625" style="432"/>
    <col min="3074" max="3074" width="13.7109375" style="432" customWidth="1"/>
    <col min="3075" max="3075" width="42.7109375" style="432" bestFit="1" customWidth="1"/>
    <col min="3076" max="3076" width="8.7109375" style="432" customWidth="1"/>
    <col min="3077" max="3077" width="9.85546875" style="432" customWidth="1"/>
    <col min="3078" max="3081" width="10.7109375" style="432" customWidth="1"/>
    <col min="3082" max="3082" width="3.7109375" style="432" customWidth="1"/>
    <col min="3083" max="3329" width="9.140625" style="432"/>
    <col min="3330" max="3330" width="13.7109375" style="432" customWidth="1"/>
    <col min="3331" max="3331" width="42.7109375" style="432" bestFit="1" customWidth="1"/>
    <col min="3332" max="3332" width="8.7109375" style="432" customWidth="1"/>
    <col min="3333" max="3333" width="9.85546875" style="432" customWidth="1"/>
    <col min="3334" max="3337" width="10.7109375" style="432" customWidth="1"/>
    <col min="3338" max="3338" width="3.7109375" style="432" customWidth="1"/>
    <col min="3339" max="3585" width="9.140625" style="432"/>
    <col min="3586" max="3586" width="13.7109375" style="432" customWidth="1"/>
    <col min="3587" max="3587" width="42.7109375" style="432" bestFit="1" customWidth="1"/>
    <col min="3588" max="3588" width="8.7109375" style="432" customWidth="1"/>
    <col min="3589" max="3589" width="9.85546875" style="432" customWidth="1"/>
    <col min="3590" max="3593" width="10.7109375" style="432" customWidth="1"/>
    <col min="3594" max="3594" width="3.7109375" style="432" customWidth="1"/>
    <col min="3595" max="3841" width="9.140625" style="432"/>
    <col min="3842" max="3842" width="13.7109375" style="432" customWidth="1"/>
    <col min="3843" max="3843" width="42.7109375" style="432" bestFit="1" customWidth="1"/>
    <col min="3844" max="3844" width="8.7109375" style="432" customWidth="1"/>
    <col min="3845" max="3845" width="9.85546875" style="432" customWidth="1"/>
    <col min="3846" max="3849" width="10.7109375" style="432" customWidth="1"/>
    <col min="3850" max="3850" width="3.7109375" style="432" customWidth="1"/>
    <col min="3851" max="4097" width="9.140625" style="432"/>
    <col min="4098" max="4098" width="13.7109375" style="432" customWidth="1"/>
    <col min="4099" max="4099" width="42.7109375" style="432" bestFit="1" customWidth="1"/>
    <col min="4100" max="4100" width="8.7109375" style="432" customWidth="1"/>
    <col min="4101" max="4101" width="9.85546875" style="432" customWidth="1"/>
    <col min="4102" max="4105" width="10.7109375" style="432" customWidth="1"/>
    <col min="4106" max="4106" width="3.7109375" style="432" customWidth="1"/>
    <col min="4107" max="4353" width="9.140625" style="432"/>
    <col min="4354" max="4354" width="13.7109375" style="432" customWidth="1"/>
    <col min="4355" max="4355" width="42.7109375" style="432" bestFit="1" customWidth="1"/>
    <col min="4356" max="4356" width="8.7109375" style="432" customWidth="1"/>
    <col min="4357" max="4357" width="9.85546875" style="432" customWidth="1"/>
    <col min="4358" max="4361" width="10.7109375" style="432" customWidth="1"/>
    <col min="4362" max="4362" width="3.7109375" style="432" customWidth="1"/>
    <col min="4363" max="4609" width="9.140625" style="432"/>
    <col min="4610" max="4610" width="13.7109375" style="432" customWidth="1"/>
    <col min="4611" max="4611" width="42.7109375" style="432" bestFit="1" customWidth="1"/>
    <col min="4612" max="4612" width="8.7109375" style="432" customWidth="1"/>
    <col min="4613" max="4613" width="9.85546875" style="432" customWidth="1"/>
    <col min="4614" max="4617" width="10.7109375" style="432" customWidth="1"/>
    <col min="4618" max="4618" width="3.7109375" style="432" customWidth="1"/>
    <col min="4619" max="4865" width="9.140625" style="432"/>
    <col min="4866" max="4866" width="13.7109375" style="432" customWidth="1"/>
    <col min="4867" max="4867" width="42.7109375" style="432" bestFit="1" customWidth="1"/>
    <col min="4868" max="4868" width="8.7109375" style="432" customWidth="1"/>
    <col min="4869" max="4869" width="9.85546875" style="432" customWidth="1"/>
    <col min="4870" max="4873" width="10.7109375" style="432" customWidth="1"/>
    <col min="4874" max="4874" width="3.7109375" style="432" customWidth="1"/>
    <col min="4875" max="5121" width="9.140625" style="432"/>
    <col min="5122" max="5122" width="13.7109375" style="432" customWidth="1"/>
    <col min="5123" max="5123" width="42.7109375" style="432" bestFit="1" customWidth="1"/>
    <col min="5124" max="5124" width="8.7109375" style="432" customWidth="1"/>
    <col min="5125" max="5125" width="9.85546875" style="432" customWidth="1"/>
    <col min="5126" max="5129" width="10.7109375" style="432" customWidth="1"/>
    <col min="5130" max="5130" width="3.7109375" style="432" customWidth="1"/>
    <col min="5131" max="5377" width="9.140625" style="432"/>
    <col min="5378" max="5378" width="13.7109375" style="432" customWidth="1"/>
    <col min="5379" max="5379" width="42.7109375" style="432" bestFit="1" customWidth="1"/>
    <col min="5380" max="5380" width="8.7109375" style="432" customWidth="1"/>
    <col min="5381" max="5381" width="9.85546875" style="432" customWidth="1"/>
    <col min="5382" max="5385" width="10.7109375" style="432" customWidth="1"/>
    <col min="5386" max="5386" width="3.7109375" style="432" customWidth="1"/>
    <col min="5387" max="5633" width="9.140625" style="432"/>
    <col min="5634" max="5634" width="13.7109375" style="432" customWidth="1"/>
    <col min="5635" max="5635" width="42.7109375" style="432" bestFit="1" customWidth="1"/>
    <col min="5636" max="5636" width="8.7109375" style="432" customWidth="1"/>
    <col min="5637" max="5637" width="9.85546875" style="432" customWidth="1"/>
    <col min="5638" max="5641" width="10.7109375" style="432" customWidth="1"/>
    <col min="5642" max="5642" width="3.7109375" style="432" customWidth="1"/>
    <col min="5643" max="5889" width="9.140625" style="432"/>
    <col min="5890" max="5890" width="13.7109375" style="432" customWidth="1"/>
    <col min="5891" max="5891" width="42.7109375" style="432" bestFit="1" customWidth="1"/>
    <col min="5892" max="5892" width="8.7109375" style="432" customWidth="1"/>
    <col min="5893" max="5893" width="9.85546875" style="432" customWidth="1"/>
    <col min="5894" max="5897" width="10.7109375" style="432" customWidth="1"/>
    <col min="5898" max="5898" width="3.7109375" style="432" customWidth="1"/>
    <col min="5899" max="6145" width="9.140625" style="432"/>
    <col min="6146" max="6146" width="13.7109375" style="432" customWidth="1"/>
    <col min="6147" max="6147" width="42.7109375" style="432" bestFit="1" customWidth="1"/>
    <col min="6148" max="6148" width="8.7109375" style="432" customWidth="1"/>
    <col min="6149" max="6149" width="9.85546875" style="432" customWidth="1"/>
    <col min="6150" max="6153" width="10.7109375" style="432" customWidth="1"/>
    <col min="6154" max="6154" width="3.7109375" style="432" customWidth="1"/>
    <col min="6155" max="6401" width="9.140625" style="432"/>
    <col min="6402" max="6402" width="13.7109375" style="432" customWidth="1"/>
    <col min="6403" max="6403" width="42.7109375" style="432" bestFit="1" customWidth="1"/>
    <col min="6404" max="6404" width="8.7109375" style="432" customWidth="1"/>
    <col min="6405" max="6405" width="9.85546875" style="432" customWidth="1"/>
    <col min="6406" max="6409" width="10.7109375" style="432" customWidth="1"/>
    <col min="6410" max="6410" width="3.7109375" style="432" customWidth="1"/>
    <col min="6411" max="6657" width="9.140625" style="432"/>
    <col min="6658" max="6658" width="13.7109375" style="432" customWidth="1"/>
    <col min="6659" max="6659" width="42.7109375" style="432" bestFit="1" customWidth="1"/>
    <col min="6660" max="6660" width="8.7109375" style="432" customWidth="1"/>
    <col min="6661" max="6661" width="9.85546875" style="432" customWidth="1"/>
    <col min="6662" max="6665" width="10.7109375" style="432" customWidth="1"/>
    <col min="6666" max="6666" width="3.7109375" style="432" customWidth="1"/>
    <col min="6667" max="6913" width="9.140625" style="432"/>
    <col min="6914" max="6914" width="13.7109375" style="432" customWidth="1"/>
    <col min="6915" max="6915" width="42.7109375" style="432" bestFit="1" customWidth="1"/>
    <col min="6916" max="6916" width="8.7109375" style="432" customWidth="1"/>
    <col min="6917" max="6917" width="9.85546875" style="432" customWidth="1"/>
    <col min="6918" max="6921" width="10.7109375" style="432" customWidth="1"/>
    <col min="6922" max="6922" width="3.7109375" style="432" customWidth="1"/>
    <col min="6923" max="7169" width="9.140625" style="432"/>
    <col min="7170" max="7170" width="13.7109375" style="432" customWidth="1"/>
    <col min="7171" max="7171" width="42.7109375" style="432" bestFit="1" customWidth="1"/>
    <col min="7172" max="7172" width="8.7109375" style="432" customWidth="1"/>
    <col min="7173" max="7173" width="9.85546875" style="432" customWidth="1"/>
    <col min="7174" max="7177" width="10.7109375" style="432" customWidth="1"/>
    <col min="7178" max="7178" width="3.7109375" style="432" customWidth="1"/>
    <col min="7179" max="7425" width="9.140625" style="432"/>
    <col min="7426" max="7426" width="13.7109375" style="432" customWidth="1"/>
    <col min="7427" max="7427" width="42.7109375" style="432" bestFit="1" customWidth="1"/>
    <col min="7428" max="7428" width="8.7109375" style="432" customWidth="1"/>
    <col min="7429" max="7429" width="9.85546875" style="432" customWidth="1"/>
    <col min="7430" max="7433" width="10.7109375" style="432" customWidth="1"/>
    <col min="7434" max="7434" width="3.7109375" style="432" customWidth="1"/>
    <col min="7435" max="7681" width="9.140625" style="432"/>
    <col min="7682" max="7682" width="13.7109375" style="432" customWidth="1"/>
    <col min="7683" max="7683" width="42.7109375" style="432" bestFit="1" customWidth="1"/>
    <col min="7684" max="7684" width="8.7109375" style="432" customWidth="1"/>
    <col min="7685" max="7685" width="9.85546875" style="432" customWidth="1"/>
    <col min="7686" max="7689" width="10.7109375" style="432" customWidth="1"/>
    <col min="7690" max="7690" width="3.7109375" style="432" customWidth="1"/>
    <col min="7691" max="7937" width="9.140625" style="432"/>
    <col min="7938" max="7938" width="13.7109375" style="432" customWidth="1"/>
    <col min="7939" max="7939" width="42.7109375" style="432" bestFit="1" customWidth="1"/>
    <col min="7940" max="7940" width="8.7109375" style="432" customWidth="1"/>
    <col min="7941" max="7941" width="9.85546875" style="432" customWidth="1"/>
    <col min="7942" max="7945" width="10.7109375" style="432" customWidth="1"/>
    <col min="7946" max="7946" width="3.7109375" style="432" customWidth="1"/>
    <col min="7947" max="8193" width="9.140625" style="432"/>
    <col min="8194" max="8194" width="13.7109375" style="432" customWidth="1"/>
    <col min="8195" max="8195" width="42.7109375" style="432" bestFit="1" customWidth="1"/>
    <col min="8196" max="8196" width="8.7109375" style="432" customWidth="1"/>
    <col min="8197" max="8197" width="9.85546875" style="432" customWidth="1"/>
    <col min="8198" max="8201" width="10.7109375" style="432" customWidth="1"/>
    <col min="8202" max="8202" width="3.7109375" style="432" customWidth="1"/>
    <col min="8203" max="8449" width="9.140625" style="432"/>
    <col min="8450" max="8450" width="13.7109375" style="432" customWidth="1"/>
    <col min="8451" max="8451" width="42.7109375" style="432" bestFit="1" customWidth="1"/>
    <col min="8452" max="8452" width="8.7109375" style="432" customWidth="1"/>
    <col min="8453" max="8453" width="9.85546875" style="432" customWidth="1"/>
    <col min="8454" max="8457" width="10.7109375" style="432" customWidth="1"/>
    <col min="8458" max="8458" width="3.7109375" style="432" customWidth="1"/>
    <col min="8459" max="8705" width="9.140625" style="432"/>
    <col min="8706" max="8706" width="13.7109375" style="432" customWidth="1"/>
    <col min="8707" max="8707" width="42.7109375" style="432" bestFit="1" customWidth="1"/>
    <col min="8708" max="8708" width="8.7109375" style="432" customWidth="1"/>
    <col min="8709" max="8709" width="9.85546875" style="432" customWidth="1"/>
    <col min="8710" max="8713" width="10.7109375" style="432" customWidth="1"/>
    <col min="8714" max="8714" width="3.7109375" style="432" customWidth="1"/>
    <col min="8715" max="8961" width="9.140625" style="432"/>
    <col min="8962" max="8962" width="13.7109375" style="432" customWidth="1"/>
    <col min="8963" max="8963" width="42.7109375" style="432" bestFit="1" customWidth="1"/>
    <col min="8964" max="8964" width="8.7109375" style="432" customWidth="1"/>
    <col min="8965" max="8965" width="9.85546875" style="432" customWidth="1"/>
    <col min="8966" max="8969" width="10.7109375" style="432" customWidth="1"/>
    <col min="8970" max="8970" width="3.7109375" style="432" customWidth="1"/>
    <col min="8971" max="9217" width="9.140625" style="432"/>
    <col min="9218" max="9218" width="13.7109375" style="432" customWidth="1"/>
    <col min="9219" max="9219" width="42.7109375" style="432" bestFit="1" customWidth="1"/>
    <col min="9220" max="9220" width="8.7109375" style="432" customWidth="1"/>
    <col min="9221" max="9221" width="9.85546875" style="432" customWidth="1"/>
    <col min="9222" max="9225" width="10.7109375" style="432" customWidth="1"/>
    <col min="9226" max="9226" width="3.7109375" style="432" customWidth="1"/>
    <col min="9227" max="9473" width="9.140625" style="432"/>
    <col min="9474" max="9474" width="13.7109375" style="432" customWidth="1"/>
    <col min="9475" max="9475" width="42.7109375" style="432" bestFit="1" customWidth="1"/>
    <col min="9476" max="9476" width="8.7109375" style="432" customWidth="1"/>
    <col min="9477" max="9477" width="9.85546875" style="432" customWidth="1"/>
    <col min="9478" max="9481" width="10.7109375" style="432" customWidth="1"/>
    <col min="9482" max="9482" width="3.7109375" style="432" customWidth="1"/>
    <col min="9483" max="9729" width="9.140625" style="432"/>
    <col min="9730" max="9730" width="13.7109375" style="432" customWidth="1"/>
    <col min="9731" max="9731" width="42.7109375" style="432" bestFit="1" customWidth="1"/>
    <col min="9732" max="9732" width="8.7109375" style="432" customWidth="1"/>
    <col min="9733" max="9733" width="9.85546875" style="432" customWidth="1"/>
    <col min="9734" max="9737" width="10.7109375" style="432" customWidth="1"/>
    <col min="9738" max="9738" width="3.7109375" style="432" customWidth="1"/>
    <col min="9739" max="9985" width="9.140625" style="432"/>
    <col min="9986" max="9986" width="13.7109375" style="432" customWidth="1"/>
    <col min="9987" max="9987" width="42.7109375" style="432" bestFit="1" customWidth="1"/>
    <col min="9988" max="9988" width="8.7109375" style="432" customWidth="1"/>
    <col min="9989" max="9989" width="9.85546875" style="432" customWidth="1"/>
    <col min="9990" max="9993" width="10.7109375" style="432" customWidth="1"/>
    <col min="9994" max="9994" width="3.7109375" style="432" customWidth="1"/>
    <col min="9995" max="10241" width="9.140625" style="432"/>
    <col min="10242" max="10242" width="13.7109375" style="432" customWidth="1"/>
    <col min="10243" max="10243" width="42.7109375" style="432" bestFit="1" customWidth="1"/>
    <col min="10244" max="10244" width="8.7109375" style="432" customWidth="1"/>
    <col min="10245" max="10245" width="9.85546875" style="432" customWidth="1"/>
    <col min="10246" max="10249" width="10.7109375" style="432" customWidth="1"/>
    <col min="10250" max="10250" width="3.7109375" style="432" customWidth="1"/>
    <col min="10251" max="10497" width="9.140625" style="432"/>
    <col min="10498" max="10498" width="13.7109375" style="432" customWidth="1"/>
    <col min="10499" max="10499" width="42.7109375" style="432" bestFit="1" customWidth="1"/>
    <col min="10500" max="10500" width="8.7109375" style="432" customWidth="1"/>
    <col min="10501" max="10501" width="9.85546875" style="432" customWidth="1"/>
    <col min="10502" max="10505" width="10.7109375" style="432" customWidth="1"/>
    <col min="10506" max="10506" width="3.7109375" style="432" customWidth="1"/>
    <col min="10507" max="10753" width="9.140625" style="432"/>
    <col min="10754" max="10754" width="13.7109375" style="432" customWidth="1"/>
    <col min="10755" max="10755" width="42.7109375" style="432" bestFit="1" customWidth="1"/>
    <col min="10756" max="10756" width="8.7109375" style="432" customWidth="1"/>
    <col min="10757" max="10757" width="9.85546875" style="432" customWidth="1"/>
    <col min="10758" max="10761" width="10.7109375" style="432" customWidth="1"/>
    <col min="10762" max="10762" width="3.7109375" style="432" customWidth="1"/>
    <col min="10763" max="11009" width="9.140625" style="432"/>
    <col min="11010" max="11010" width="13.7109375" style="432" customWidth="1"/>
    <col min="11011" max="11011" width="42.7109375" style="432" bestFit="1" customWidth="1"/>
    <col min="11012" max="11012" width="8.7109375" style="432" customWidth="1"/>
    <col min="11013" max="11013" width="9.85546875" style="432" customWidth="1"/>
    <col min="11014" max="11017" width="10.7109375" style="432" customWidth="1"/>
    <col min="11018" max="11018" width="3.7109375" style="432" customWidth="1"/>
    <col min="11019" max="11265" width="9.140625" style="432"/>
    <col min="11266" max="11266" width="13.7109375" style="432" customWidth="1"/>
    <col min="11267" max="11267" width="42.7109375" style="432" bestFit="1" customWidth="1"/>
    <col min="11268" max="11268" width="8.7109375" style="432" customWidth="1"/>
    <col min="11269" max="11269" width="9.85546875" style="432" customWidth="1"/>
    <col min="11270" max="11273" width="10.7109375" style="432" customWidth="1"/>
    <col min="11274" max="11274" width="3.7109375" style="432" customWidth="1"/>
    <col min="11275" max="11521" width="9.140625" style="432"/>
    <col min="11522" max="11522" width="13.7109375" style="432" customWidth="1"/>
    <col min="11523" max="11523" width="42.7109375" style="432" bestFit="1" customWidth="1"/>
    <col min="11524" max="11524" width="8.7109375" style="432" customWidth="1"/>
    <col min="11525" max="11525" width="9.85546875" style="432" customWidth="1"/>
    <col min="11526" max="11529" width="10.7109375" style="432" customWidth="1"/>
    <col min="11530" max="11530" width="3.7109375" style="432" customWidth="1"/>
    <col min="11531" max="11777" width="9.140625" style="432"/>
    <col min="11778" max="11778" width="13.7109375" style="432" customWidth="1"/>
    <col min="11779" max="11779" width="42.7109375" style="432" bestFit="1" customWidth="1"/>
    <col min="11780" max="11780" width="8.7109375" style="432" customWidth="1"/>
    <col min="11781" max="11781" width="9.85546875" style="432" customWidth="1"/>
    <col min="11782" max="11785" width="10.7109375" style="432" customWidth="1"/>
    <col min="11786" max="11786" width="3.7109375" style="432" customWidth="1"/>
    <col min="11787" max="12033" width="9.140625" style="432"/>
    <col min="12034" max="12034" width="13.7109375" style="432" customWidth="1"/>
    <col min="12035" max="12035" width="42.7109375" style="432" bestFit="1" customWidth="1"/>
    <col min="12036" max="12036" width="8.7109375" style="432" customWidth="1"/>
    <col min="12037" max="12037" width="9.85546875" style="432" customWidth="1"/>
    <col min="12038" max="12041" width="10.7109375" style="432" customWidth="1"/>
    <col min="12042" max="12042" width="3.7109375" style="432" customWidth="1"/>
    <col min="12043" max="12289" width="9.140625" style="432"/>
    <col min="12290" max="12290" width="13.7109375" style="432" customWidth="1"/>
    <col min="12291" max="12291" width="42.7109375" style="432" bestFit="1" customWidth="1"/>
    <col min="12292" max="12292" width="8.7109375" style="432" customWidth="1"/>
    <col min="12293" max="12293" width="9.85546875" style="432" customWidth="1"/>
    <col min="12294" max="12297" width="10.7109375" style="432" customWidth="1"/>
    <col min="12298" max="12298" width="3.7109375" style="432" customWidth="1"/>
    <col min="12299" max="12545" width="9.140625" style="432"/>
    <col min="12546" max="12546" width="13.7109375" style="432" customWidth="1"/>
    <col min="12547" max="12547" width="42.7109375" style="432" bestFit="1" customWidth="1"/>
    <col min="12548" max="12548" width="8.7109375" style="432" customWidth="1"/>
    <col min="12549" max="12549" width="9.85546875" style="432" customWidth="1"/>
    <col min="12550" max="12553" width="10.7109375" style="432" customWidth="1"/>
    <col min="12554" max="12554" width="3.7109375" style="432" customWidth="1"/>
    <col min="12555" max="12801" width="9.140625" style="432"/>
    <col min="12802" max="12802" width="13.7109375" style="432" customWidth="1"/>
    <col min="12803" max="12803" width="42.7109375" style="432" bestFit="1" customWidth="1"/>
    <col min="12804" max="12804" width="8.7109375" style="432" customWidth="1"/>
    <col min="12805" max="12805" width="9.85546875" style="432" customWidth="1"/>
    <col min="12806" max="12809" width="10.7109375" style="432" customWidth="1"/>
    <col min="12810" max="12810" width="3.7109375" style="432" customWidth="1"/>
    <col min="12811" max="13057" width="9.140625" style="432"/>
    <col min="13058" max="13058" width="13.7109375" style="432" customWidth="1"/>
    <col min="13059" max="13059" width="42.7109375" style="432" bestFit="1" customWidth="1"/>
    <col min="13060" max="13060" width="8.7109375" style="432" customWidth="1"/>
    <col min="13061" max="13061" width="9.85546875" style="432" customWidth="1"/>
    <col min="13062" max="13065" width="10.7109375" style="432" customWidth="1"/>
    <col min="13066" max="13066" width="3.7109375" style="432" customWidth="1"/>
    <col min="13067" max="13313" width="9.140625" style="432"/>
    <col min="13314" max="13314" width="13.7109375" style="432" customWidth="1"/>
    <col min="13315" max="13315" width="42.7109375" style="432" bestFit="1" customWidth="1"/>
    <col min="13316" max="13316" width="8.7109375" style="432" customWidth="1"/>
    <col min="13317" max="13317" width="9.85546875" style="432" customWidth="1"/>
    <col min="13318" max="13321" width="10.7109375" style="432" customWidth="1"/>
    <col min="13322" max="13322" width="3.7109375" style="432" customWidth="1"/>
    <col min="13323" max="13569" width="9.140625" style="432"/>
    <col min="13570" max="13570" width="13.7109375" style="432" customWidth="1"/>
    <col min="13571" max="13571" width="42.7109375" style="432" bestFit="1" customWidth="1"/>
    <col min="13572" max="13572" width="8.7109375" style="432" customWidth="1"/>
    <col min="13573" max="13573" width="9.85546875" style="432" customWidth="1"/>
    <col min="13574" max="13577" width="10.7109375" style="432" customWidth="1"/>
    <col min="13578" max="13578" width="3.7109375" style="432" customWidth="1"/>
    <col min="13579" max="13825" width="9.140625" style="432"/>
    <col min="13826" max="13826" width="13.7109375" style="432" customWidth="1"/>
    <col min="13827" max="13827" width="42.7109375" style="432" bestFit="1" customWidth="1"/>
    <col min="13828" max="13828" width="8.7109375" style="432" customWidth="1"/>
    <col min="13829" max="13829" width="9.85546875" style="432" customWidth="1"/>
    <col min="13830" max="13833" width="10.7109375" style="432" customWidth="1"/>
    <col min="13834" max="13834" width="3.7109375" style="432" customWidth="1"/>
    <col min="13835" max="14081" width="9.140625" style="432"/>
    <col min="14082" max="14082" width="13.7109375" style="432" customWidth="1"/>
    <col min="14083" max="14083" width="42.7109375" style="432" bestFit="1" customWidth="1"/>
    <col min="14084" max="14084" width="8.7109375" style="432" customWidth="1"/>
    <col min="14085" max="14085" width="9.85546875" style="432" customWidth="1"/>
    <col min="14086" max="14089" width="10.7109375" style="432" customWidth="1"/>
    <col min="14090" max="14090" width="3.7109375" style="432" customWidth="1"/>
    <col min="14091" max="14337" width="9.140625" style="432"/>
    <col min="14338" max="14338" width="13.7109375" style="432" customWidth="1"/>
    <col min="14339" max="14339" width="42.7109375" style="432" bestFit="1" customWidth="1"/>
    <col min="14340" max="14340" width="8.7109375" style="432" customWidth="1"/>
    <col min="14341" max="14341" width="9.85546875" style="432" customWidth="1"/>
    <col min="14342" max="14345" width="10.7109375" style="432" customWidth="1"/>
    <col min="14346" max="14346" width="3.7109375" style="432" customWidth="1"/>
    <col min="14347" max="14593" width="9.140625" style="432"/>
    <col min="14594" max="14594" width="13.7109375" style="432" customWidth="1"/>
    <col min="14595" max="14595" width="42.7109375" style="432" bestFit="1" customWidth="1"/>
    <col min="14596" max="14596" width="8.7109375" style="432" customWidth="1"/>
    <col min="14597" max="14597" width="9.85546875" style="432" customWidth="1"/>
    <col min="14598" max="14601" width="10.7109375" style="432" customWidth="1"/>
    <col min="14602" max="14602" width="3.7109375" style="432" customWidth="1"/>
    <col min="14603" max="14849" width="9.140625" style="432"/>
    <col min="14850" max="14850" width="13.7109375" style="432" customWidth="1"/>
    <col min="14851" max="14851" width="42.7109375" style="432" bestFit="1" customWidth="1"/>
    <col min="14852" max="14852" width="8.7109375" style="432" customWidth="1"/>
    <col min="14853" max="14853" width="9.85546875" style="432" customWidth="1"/>
    <col min="14854" max="14857" width="10.7109375" style="432" customWidth="1"/>
    <col min="14858" max="14858" width="3.7109375" style="432" customWidth="1"/>
    <col min="14859" max="15105" width="9.140625" style="432"/>
    <col min="15106" max="15106" width="13.7109375" style="432" customWidth="1"/>
    <col min="15107" max="15107" width="42.7109375" style="432" bestFit="1" customWidth="1"/>
    <col min="15108" max="15108" width="8.7109375" style="432" customWidth="1"/>
    <col min="15109" max="15109" width="9.85546875" style="432" customWidth="1"/>
    <col min="15110" max="15113" width="10.7109375" style="432" customWidth="1"/>
    <col min="15114" max="15114" width="3.7109375" style="432" customWidth="1"/>
    <col min="15115" max="15361" width="9.140625" style="432"/>
    <col min="15362" max="15362" width="13.7109375" style="432" customWidth="1"/>
    <col min="15363" max="15363" width="42.7109375" style="432" bestFit="1" customWidth="1"/>
    <col min="15364" max="15364" width="8.7109375" style="432" customWidth="1"/>
    <col min="15365" max="15365" width="9.85546875" style="432" customWidth="1"/>
    <col min="15366" max="15369" width="10.7109375" style="432" customWidth="1"/>
    <col min="15370" max="15370" width="3.7109375" style="432" customWidth="1"/>
    <col min="15371" max="15617" width="9.140625" style="432"/>
    <col min="15618" max="15618" width="13.7109375" style="432" customWidth="1"/>
    <col min="15619" max="15619" width="42.7109375" style="432" bestFit="1" customWidth="1"/>
    <col min="15620" max="15620" width="8.7109375" style="432" customWidth="1"/>
    <col min="15621" max="15621" width="9.85546875" style="432" customWidth="1"/>
    <col min="15622" max="15625" width="10.7109375" style="432" customWidth="1"/>
    <col min="15626" max="15626" width="3.7109375" style="432" customWidth="1"/>
    <col min="15627" max="15873" width="9.140625" style="432"/>
    <col min="15874" max="15874" width="13.7109375" style="432" customWidth="1"/>
    <col min="15875" max="15875" width="42.7109375" style="432" bestFit="1" customWidth="1"/>
    <col min="15876" max="15876" width="8.7109375" style="432" customWidth="1"/>
    <col min="15877" max="15877" width="9.85546875" style="432" customWidth="1"/>
    <col min="15878" max="15881" width="10.7109375" style="432" customWidth="1"/>
    <col min="15882" max="15882" width="3.7109375" style="432" customWidth="1"/>
    <col min="15883" max="16129" width="9.140625" style="432"/>
    <col min="16130" max="16130" width="13.7109375" style="432" customWidth="1"/>
    <col min="16131" max="16131" width="42.7109375" style="432" bestFit="1" customWidth="1"/>
    <col min="16132" max="16132" width="8.7109375" style="432" customWidth="1"/>
    <col min="16133" max="16133" width="9.85546875" style="432" customWidth="1"/>
    <col min="16134" max="16137" width="10.7109375" style="432" customWidth="1"/>
    <col min="16138" max="16138" width="3.7109375" style="432" customWidth="1"/>
    <col min="16139" max="16384" width="9.140625" style="432"/>
  </cols>
  <sheetData>
    <row r="1" spans="2:11" ht="15.75" thickBot="1" x14ac:dyDescent="0.3">
      <c r="C1" s="492"/>
      <c r="D1" s="493"/>
    </row>
    <row r="2" spans="2:11" x14ac:dyDescent="0.25">
      <c r="B2" s="756" t="s">
        <v>226</v>
      </c>
      <c r="C2" s="747" t="s">
        <v>287</v>
      </c>
      <c r="D2" s="726"/>
      <c r="E2" s="726"/>
      <c r="F2" s="736"/>
    </row>
    <row r="3" spans="2:11" ht="15.75" thickBot="1" x14ac:dyDescent="0.3">
      <c r="B3" s="757"/>
      <c r="C3" s="728"/>
      <c r="D3" s="729"/>
      <c r="E3" s="729"/>
      <c r="F3" s="737"/>
    </row>
    <row r="4" spans="2:11" x14ac:dyDescent="0.25">
      <c r="C4" s="728"/>
      <c r="D4" s="729"/>
      <c r="E4" s="729"/>
      <c r="F4" s="737"/>
    </row>
    <row r="5" spans="2:11" x14ac:dyDescent="0.25">
      <c r="C5" s="728"/>
      <c r="D5" s="729"/>
      <c r="E5" s="729"/>
      <c r="F5" s="737"/>
      <c r="K5" s="97"/>
    </row>
    <row r="6" spans="2:11" x14ac:dyDescent="0.25">
      <c r="C6" s="728"/>
      <c r="D6" s="729"/>
      <c r="E6" s="729"/>
      <c r="F6" s="737"/>
    </row>
    <row r="7" spans="2:11" x14ac:dyDescent="0.25">
      <c r="C7" s="728"/>
      <c r="D7" s="729"/>
      <c r="E7" s="729"/>
      <c r="F7" s="737"/>
    </row>
    <row r="8" spans="2:11" x14ac:dyDescent="0.25">
      <c r="C8" s="728"/>
      <c r="D8" s="729"/>
      <c r="E8" s="729"/>
      <c r="F8" s="737"/>
    </row>
    <row r="9" spans="2:11" x14ac:dyDescent="0.25">
      <c r="C9" s="728"/>
      <c r="D9" s="729"/>
      <c r="E9" s="729"/>
      <c r="F9" s="737"/>
    </row>
    <row r="10" spans="2:11" x14ac:dyDescent="0.25">
      <c r="C10" s="728"/>
      <c r="D10" s="729"/>
      <c r="E10" s="729"/>
      <c r="F10" s="737"/>
    </row>
    <row r="11" spans="2:11" x14ac:dyDescent="0.25">
      <c r="C11" s="728"/>
      <c r="D11" s="729"/>
      <c r="E11" s="729"/>
      <c r="F11" s="737"/>
    </row>
    <row r="12" spans="2:11" x14ac:dyDescent="0.25">
      <c r="C12" s="728"/>
      <c r="D12" s="729"/>
      <c r="E12" s="729"/>
      <c r="F12" s="737"/>
    </row>
    <row r="13" spans="2:11" x14ac:dyDescent="0.25">
      <c r="C13" s="731"/>
      <c r="D13" s="732"/>
      <c r="E13" s="732"/>
      <c r="F13" s="738"/>
    </row>
    <row r="14" spans="2:11" ht="15.75" thickBot="1" x14ac:dyDescent="0.3"/>
    <row r="15" spans="2:11" s="496" customFormat="1" ht="13.5" thickBot="1" x14ac:dyDescent="0.25">
      <c r="C15" s="496" t="s">
        <v>0</v>
      </c>
      <c r="D15" s="498"/>
      <c r="E15" s="499"/>
      <c r="F15" s="499"/>
      <c r="G15" s="500" t="s">
        <v>1</v>
      </c>
      <c r="H15" s="501">
        <v>1</v>
      </c>
      <c r="I15" s="499"/>
    </row>
    <row r="16" spans="2:11" ht="15.75" thickBot="1" x14ac:dyDescent="0.3">
      <c r="C16" s="496"/>
      <c r="G16" s="500"/>
      <c r="H16" s="501"/>
    </row>
    <row r="17" spans="2:14" ht="15.75" thickBot="1" x14ac:dyDescent="0.3">
      <c r="C17" s="496"/>
      <c r="G17" s="500"/>
      <c r="H17" s="501"/>
    </row>
    <row r="18" spans="2:14" ht="15.75" thickBot="1" x14ac:dyDescent="0.3"/>
    <row r="19" spans="2:14" s="507" customFormat="1" ht="12.75" x14ac:dyDescent="0.2">
      <c r="B19" s="502" t="s">
        <v>2</v>
      </c>
      <c r="C19" s="503" t="s">
        <v>3</v>
      </c>
      <c r="D19" s="503" t="s">
        <v>4</v>
      </c>
      <c r="E19" s="504" t="s">
        <v>5</v>
      </c>
      <c r="F19" s="505" t="s">
        <v>6</v>
      </c>
      <c r="G19" s="504" t="s">
        <v>6</v>
      </c>
      <c r="H19" s="504" t="s">
        <v>7</v>
      </c>
      <c r="I19" s="504" t="s">
        <v>8</v>
      </c>
    </row>
    <row r="20" spans="2:14" s="507" customFormat="1" ht="33" thickBot="1" x14ac:dyDescent="0.25">
      <c r="B20" s="604" t="s">
        <v>9</v>
      </c>
      <c r="C20" s="509"/>
      <c r="D20" s="509"/>
      <c r="E20" s="510"/>
      <c r="F20" s="511" t="s">
        <v>29</v>
      </c>
      <c r="G20" s="512" t="s">
        <v>30</v>
      </c>
      <c r="H20" s="510"/>
      <c r="I20" s="510"/>
    </row>
    <row r="21" spans="2:14" s="507" customFormat="1" ht="13.5" thickBot="1" x14ac:dyDescent="0.25">
      <c r="B21" s="605"/>
      <c r="C21" s="486" t="s">
        <v>13</v>
      </c>
      <c r="D21" s="514"/>
      <c r="E21" s="515"/>
      <c r="F21" s="515"/>
      <c r="G21" s="515"/>
      <c r="H21" s="515"/>
      <c r="I21" s="517"/>
    </row>
    <row r="22" spans="2:14" s="525" customFormat="1" ht="12.75" x14ac:dyDescent="0.2">
      <c r="B22" s="606"/>
      <c r="C22" s="519"/>
      <c r="D22" s="520"/>
      <c r="E22" s="521"/>
      <c r="F22" s="521"/>
      <c r="G22" s="521"/>
      <c r="H22" s="607"/>
      <c r="I22" s="608"/>
    </row>
    <row r="23" spans="2:14" s="533" customFormat="1" x14ac:dyDescent="0.25">
      <c r="B23" s="527"/>
      <c r="C23" s="527"/>
      <c r="D23" s="609"/>
      <c r="E23" s="529"/>
      <c r="F23" s="529"/>
      <c r="G23" s="529"/>
      <c r="H23" s="610"/>
      <c r="I23" s="611"/>
      <c r="K23" s="534"/>
      <c r="L23" s="535"/>
      <c r="M23" s="536"/>
      <c r="N23" s="536"/>
    </row>
    <row r="24" spans="2:14" x14ac:dyDescent="0.25">
      <c r="B24" s="544"/>
      <c r="C24" s="537"/>
      <c r="D24" s="612"/>
      <c r="E24" s="539"/>
      <c r="F24" s="539"/>
      <c r="G24" s="539"/>
      <c r="H24" s="613"/>
      <c r="I24" s="614"/>
      <c r="K24" s="543"/>
    </row>
    <row r="25" spans="2:14" x14ac:dyDescent="0.25">
      <c r="B25" s="544"/>
      <c r="C25" s="544"/>
      <c r="D25" s="612"/>
      <c r="E25" s="615"/>
      <c r="F25" s="615"/>
      <c r="G25" s="615"/>
      <c r="H25" s="613"/>
      <c r="I25" s="614"/>
      <c r="K25" s="543"/>
    </row>
    <row r="26" spans="2:14" ht="15.75" thickBot="1" x14ac:dyDescent="0.3">
      <c r="B26" s="616"/>
      <c r="C26" s="548"/>
      <c r="D26" s="549"/>
      <c r="E26" s="617"/>
      <c r="F26" s="617"/>
      <c r="G26" s="617"/>
      <c r="H26" s="617"/>
      <c r="I26" s="618"/>
    </row>
    <row r="27" spans="2:14" ht="15.75" thickBot="1" x14ac:dyDescent="0.3">
      <c r="B27" s="619"/>
      <c r="C27" s="554" t="s">
        <v>14</v>
      </c>
      <c r="D27" s="555"/>
      <c r="E27" s="620"/>
      <c r="F27" s="620"/>
      <c r="G27" s="620"/>
      <c r="H27" s="558" t="s">
        <v>15</v>
      </c>
      <c r="I27" s="501">
        <f>SUM(I22:I26)</f>
        <v>0</v>
      </c>
    </row>
    <row r="28" spans="2:14" ht="15.75" thickBot="1" x14ac:dyDescent="0.3">
      <c r="B28" s="619"/>
      <c r="C28" s="548"/>
      <c r="D28" s="559"/>
      <c r="E28" s="621"/>
      <c r="F28" s="621"/>
      <c r="G28" s="621"/>
      <c r="H28" s="621"/>
      <c r="I28" s="622"/>
    </row>
    <row r="29" spans="2:14" ht="15.75" thickBot="1" x14ac:dyDescent="0.3">
      <c r="B29" s="623"/>
      <c r="C29" s="486" t="s">
        <v>16</v>
      </c>
      <c r="D29" s="559"/>
      <c r="E29" s="621"/>
      <c r="F29" s="621"/>
      <c r="G29" s="621"/>
      <c r="H29" s="621"/>
      <c r="I29" s="622"/>
    </row>
    <row r="30" spans="2:14" s="488" customFormat="1" x14ac:dyDescent="0.25">
      <c r="B30" s="624"/>
      <c r="C30" s="565"/>
      <c r="D30" s="566"/>
      <c r="E30" s="625"/>
      <c r="F30" s="625"/>
      <c r="G30" s="625"/>
      <c r="H30" s="625"/>
      <c r="I30" s="626"/>
    </row>
    <row r="31" spans="2:14" s="488" customFormat="1" x14ac:dyDescent="0.25">
      <c r="B31" s="571"/>
      <c r="C31" s="571"/>
      <c r="D31" s="572"/>
      <c r="E31" s="627"/>
      <c r="F31" s="627"/>
      <c r="G31" s="627"/>
      <c r="H31" s="610"/>
      <c r="I31" s="611"/>
    </row>
    <row r="32" spans="2:14" s="488" customFormat="1" x14ac:dyDescent="0.25">
      <c r="B32" s="571"/>
      <c r="C32" s="571"/>
      <c r="D32" s="572"/>
      <c r="E32" s="627"/>
      <c r="F32" s="627"/>
      <c r="G32" s="627"/>
      <c r="H32" s="610"/>
      <c r="I32" s="611"/>
    </row>
    <row r="33" spans="2:11" s="488" customFormat="1" x14ac:dyDescent="0.25">
      <c r="B33" s="571"/>
      <c r="C33" s="571"/>
      <c r="D33" s="572"/>
      <c r="E33" s="627"/>
      <c r="F33" s="627"/>
      <c r="G33" s="627"/>
      <c r="H33" s="627"/>
      <c r="I33" s="611"/>
    </row>
    <row r="34" spans="2:11" s="488" customFormat="1" x14ac:dyDescent="0.25">
      <c r="B34" s="571"/>
      <c r="C34" s="571"/>
      <c r="D34" s="572"/>
      <c r="E34" s="627"/>
      <c r="F34" s="627"/>
      <c r="G34" s="627"/>
      <c r="H34" s="610"/>
      <c r="I34" s="611"/>
    </row>
    <row r="35" spans="2:11" s="488" customFormat="1" x14ac:dyDescent="0.25">
      <c r="B35" s="571"/>
      <c r="C35" s="571"/>
      <c r="D35" s="572"/>
      <c r="E35" s="627"/>
      <c r="F35" s="627"/>
      <c r="G35" s="627"/>
      <c r="H35" s="610"/>
      <c r="I35" s="611"/>
    </row>
    <row r="36" spans="2:11" x14ac:dyDescent="0.25">
      <c r="B36" s="544"/>
      <c r="C36" s="544"/>
      <c r="D36" s="575"/>
      <c r="E36" s="615"/>
      <c r="F36" s="615"/>
      <c r="G36" s="615"/>
      <c r="H36" s="615"/>
      <c r="I36" s="614"/>
    </row>
    <row r="37" spans="2:11" ht="15.75" thickBot="1" x14ac:dyDescent="0.3">
      <c r="B37" s="616"/>
      <c r="C37" s="548"/>
      <c r="D37" s="576"/>
      <c r="E37" s="628"/>
      <c r="F37" s="628"/>
      <c r="G37" s="628"/>
      <c r="H37" s="613"/>
      <c r="I37" s="629"/>
      <c r="K37" s="543"/>
    </row>
    <row r="38" spans="2:11" ht="15.75" thickBot="1" x14ac:dyDescent="0.3">
      <c r="B38" s="619"/>
      <c r="C38" s="554" t="s">
        <v>17</v>
      </c>
      <c r="D38" s="555"/>
      <c r="E38" s="620"/>
      <c r="F38" s="620"/>
      <c r="G38" s="620"/>
      <c r="H38" s="558" t="s">
        <v>15</v>
      </c>
      <c r="I38" s="501">
        <f>SUM(I30:I37)</f>
        <v>0</v>
      </c>
    </row>
    <row r="39" spans="2:11" ht="15.75" thickBot="1" x14ac:dyDescent="0.3">
      <c r="B39" s="619"/>
      <c r="C39" s="548"/>
      <c r="D39" s="559"/>
      <c r="E39" s="621"/>
      <c r="F39" s="621"/>
      <c r="G39" s="621"/>
      <c r="H39" s="621"/>
      <c r="I39" s="622"/>
    </row>
    <row r="40" spans="2:11" ht="15.75" thickBot="1" x14ac:dyDescent="0.3">
      <c r="B40" s="623"/>
      <c r="C40" s="486" t="s">
        <v>18</v>
      </c>
      <c r="D40" s="559"/>
      <c r="E40" s="621"/>
      <c r="F40" s="621"/>
      <c r="G40" s="621"/>
      <c r="H40" s="621"/>
      <c r="I40" s="622"/>
    </row>
    <row r="41" spans="2:11" ht="178.5" x14ac:dyDescent="0.25">
      <c r="B41" s="347" t="str">
        <f>'[2]ANAS 2015'!B4</f>
        <v xml:space="preserve">SIC.04.02.001.3.b </v>
      </c>
      <c r="C41" s="580" t="str">
        <f>'[2]ANAS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581" t="str">
        <f>'[2]ANAS 2015'!D4</f>
        <v xml:space="preserve">cad </v>
      </c>
      <c r="E41" s="630">
        <f>'[2]BSIC10.a-2C'!E41</f>
        <v>2</v>
      </c>
      <c r="F41" s="631">
        <f>'ANAS 2015'!E4</f>
        <v>9.0500000000000007</v>
      </c>
      <c r="G41" s="630">
        <f t="shared" ref="G41:G46" si="0">F41/4</f>
        <v>2.2625000000000002</v>
      </c>
      <c r="H41" s="632">
        <f t="shared" ref="H41:H46" si="1">E41/$H$15</f>
        <v>2</v>
      </c>
      <c r="I41" s="633">
        <f t="shared" ref="I41:I46" si="2">H41*G41</f>
        <v>4.5250000000000004</v>
      </c>
      <c r="K41" s="543"/>
    </row>
    <row r="42" spans="2:11" ht="204" x14ac:dyDescent="0.25">
      <c r="B42" s="580" t="str">
        <f>'[2]ANAS 2015'!B10</f>
        <v xml:space="preserve">SIC.04.02.010.2.b </v>
      </c>
      <c r="C42" s="580" t="str">
        <f>'[2]ANAS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586" t="str">
        <f>'[2]ANAS 2015'!D10</f>
        <v>mq</v>
      </c>
      <c r="E42" s="634">
        <f>0.42*E41</f>
        <v>0.84</v>
      </c>
      <c r="F42" s="635">
        <f>'ANAS 2015'!E10</f>
        <v>15.26</v>
      </c>
      <c r="G42" s="634">
        <f t="shared" si="0"/>
        <v>3.8149999999999999</v>
      </c>
      <c r="H42" s="636">
        <f t="shared" si="1"/>
        <v>0.84</v>
      </c>
      <c r="I42" s="637">
        <f t="shared" si="2"/>
        <v>3.2045999999999997</v>
      </c>
      <c r="K42" s="543"/>
    </row>
    <row r="43" spans="2:11" ht="178.5" x14ac:dyDescent="0.25">
      <c r="B43" s="347" t="str">
        <f>'[2]ANAS 2015'!B6</f>
        <v xml:space="preserve">SIC.04.02.005.3.b </v>
      </c>
      <c r="C43" s="580" t="str">
        <f>'[2]ANAS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586" t="str">
        <f>'[2]ANAS 2015'!D6</f>
        <v xml:space="preserve">cad </v>
      </c>
      <c r="E43" s="634">
        <f>'[2]BSIC10.a-2C'!E44</f>
        <v>17</v>
      </c>
      <c r="F43" s="635">
        <f>'ANAS 2015'!E6</f>
        <v>9.1300000000000008</v>
      </c>
      <c r="G43" s="634">
        <f t="shared" si="0"/>
        <v>2.2825000000000002</v>
      </c>
      <c r="H43" s="636">
        <f t="shared" si="1"/>
        <v>17</v>
      </c>
      <c r="I43" s="637">
        <f t="shared" si="2"/>
        <v>38.802500000000002</v>
      </c>
      <c r="K43" s="543"/>
    </row>
    <row r="44" spans="2:11" ht="204" x14ac:dyDescent="0.25">
      <c r="B44" s="347" t="str">
        <f>'[2]ANAS 2015'!B12</f>
        <v xml:space="preserve">SIC.04.02.010.3.b </v>
      </c>
      <c r="C44" s="580" t="str">
        <f>'[2]ANAS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586" t="str">
        <f>'[2]ANAS 2015'!D12</f>
        <v>mq</v>
      </c>
      <c r="E44" s="634">
        <f>1.215*6</f>
        <v>7.2900000000000009</v>
      </c>
      <c r="F44" s="635">
        <f>'ANAS 2015'!E12</f>
        <v>15.59</v>
      </c>
      <c r="G44" s="634">
        <f t="shared" si="0"/>
        <v>3.8975</v>
      </c>
      <c r="H44" s="636">
        <f t="shared" si="1"/>
        <v>7.2900000000000009</v>
      </c>
      <c r="I44" s="637">
        <f t="shared" si="2"/>
        <v>28.412775000000003</v>
      </c>
      <c r="K44" s="543"/>
    </row>
    <row r="45" spans="2:11" ht="204" x14ac:dyDescent="0.25">
      <c r="B45" s="347" t="str">
        <f>'[2]ANAS 2015'!B10</f>
        <v xml:space="preserve">SIC.04.02.010.2.b </v>
      </c>
      <c r="C45" s="580" t="str">
        <f>'[2]ANAS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586" t="str">
        <f>'[2]ANAS 2015'!D10</f>
        <v>mq</v>
      </c>
      <c r="E45" s="634">
        <f>0.315*6</f>
        <v>1.8900000000000001</v>
      </c>
      <c r="F45" s="635">
        <f>'ANAS 2015'!E10</f>
        <v>15.26</v>
      </c>
      <c r="G45" s="634">
        <f>F45/4</f>
        <v>3.8149999999999999</v>
      </c>
      <c r="H45" s="636">
        <f>E46/$H$15</f>
        <v>3</v>
      </c>
      <c r="I45" s="637">
        <f t="shared" si="2"/>
        <v>11.445</v>
      </c>
      <c r="K45" s="543"/>
    </row>
    <row r="46" spans="2:11" ht="78" thickBot="1" x14ac:dyDescent="0.3">
      <c r="B46" s="638" t="str">
        <f>'[2] CPT 2012 agg.2014'!B3</f>
        <v>S.1.01.1.9.c</v>
      </c>
      <c r="C46" s="638" t="str">
        <f>'[2]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586" t="str">
        <f>'[2] CPT 2012 agg.2014'!D3</f>
        <v xml:space="preserve">cad </v>
      </c>
      <c r="E46" s="587">
        <f>'[2]BSIC10.a-2C'!E50</f>
        <v>3</v>
      </c>
      <c r="F46" s="635">
        <f>' CPT 2012 agg.2014'!E3</f>
        <v>2.16</v>
      </c>
      <c r="G46" s="634">
        <f t="shared" si="0"/>
        <v>0.54</v>
      </c>
      <c r="H46" s="636">
        <f t="shared" si="1"/>
        <v>3</v>
      </c>
      <c r="I46" s="637">
        <f t="shared" si="2"/>
        <v>1.62</v>
      </c>
      <c r="K46" s="543"/>
    </row>
    <row r="47" spans="2:11" ht="15.75" thickBot="1" x14ac:dyDescent="0.3">
      <c r="B47" s="619"/>
      <c r="C47" s="554" t="s">
        <v>22</v>
      </c>
      <c r="D47" s="555"/>
      <c r="E47" s="620"/>
      <c r="F47" s="620"/>
      <c r="G47" s="620"/>
      <c r="H47" s="558" t="s">
        <v>15</v>
      </c>
      <c r="I47" s="501">
        <f>SUM(I41:I46)</f>
        <v>88.009874999999994</v>
      </c>
    </row>
    <row r="48" spans="2:11" ht="15.75" thickBot="1" x14ac:dyDescent="0.3">
      <c r="C48" s="596"/>
      <c r="D48" s="597"/>
      <c r="E48" s="639"/>
      <c r="F48" s="639"/>
      <c r="G48" s="639"/>
      <c r="H48" s="640"/>
      <c r="I48" s="640"/>
    </row>
    <row r="49" spans="2:11" ht="15.75" thickBot="1" x14ac:dyDescent="0.3">
      <c r="C49" s="600"/>
      <c r="D49" s="600"/>
      <c r="E49" s="600"/>
      <c r="F49" s="600"/>
      <c r="G49" s="600" t="s">
        <v>23</v>
      </c>
      <c r="H49" s="601" t="s">
        <v>24</v>
      </c>
      <c r="I49" s="501">
        <f>I47+I38+I27</f>
        <v>88.009874999999994</v>
      </c>
    </row>
    <row r="51" spans="2:11" x14ac:dyDescent="0.25">
      <c r="B51" s="203" t="s">
        <v>25</v>
      </c>
      <c r="C51" s="204"/>
      <c r="D51" s="205"/>
      <c r="E51" s="206"/>
      <c r="F51" s="206"/>
      <c r="G51" s="206"/>
      <c r="H51" s="206"/>
      <c r="I51" s="206"/>
      <c r="J51" s="206"/>
      <c r="K51" s="206"/>
    </row>
    <row r="52" spans="2:11" x14ac:dyDescent="0.25">
      <c r="B52" s="207" t="s">
        <v>26</v>
      </c>
      <c r="C52" s="734" t="s">
        <v>156</v>
      </c>
      <c r="D52" s="734"/>
      <c r="E52" s="734"/>
      <c r="F52" s="734"/>
      <c r="G52" s="734"/>
      <c r="H52" s="734"/>
      <c r="I52" s="734"/>
      <c r="J52" s="734"/>
      <c r="K52" s="734"/>
    </row>
    <row r="53" spans="2:11" x14ac:dyDescent="0.25">
      <c r="B53" s="207" t="s">
        <v>27</v>
      </c>
      <c r="C53" s="734" t="s">
        <v>158</v>
      </c>
      <c r="D53" s="734"/>
      <c r="E53" s="734"/>
      <c r="F53" s="734"/>
      <c r="G53" s="734"/>
      <c r="H53" s="734"/>
      <c r="I53" s="734"/>
      <c r="J53" s="489"/>
      <c r="K53" s="489"/>
    </row>
  </sheetData>
  <mergeCells count="4">
    <mergeCell ref="B2:B3"/>
    <mergeCell ref="C2:F13"/>
    <mergeCell ref="C52:K52"/>
    <mergeCell ref="C53:I53"/>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5"/>
  <sheetViews>
    <sheetView topLeftCell="A28" workbookViewId="0">
      <selection activeCell="H42" sqref="H42"/>
    </sheetView>
  </sheetViews>
  <sheetFormatPr defaultRowHeight="15" x14ac:dyDescent="0.25"/>
  <cols>
    <col min="1" max="1" width="3.7109375" style="432" customWidth="1"/>
    <col min="2" max="2" width="15.7109375" style="432" customWidth="1"/>
    <col min="3" max="3" width="80.7109375" style="432" customWidth="1"/>
    <col min="4" max="4" width="8.7109375" style="495" customWidth="1"/>
    <col min="5" max="5" width="8.7109375" style="603" customWidth="1"/>
    <col min="6" max="8" width="10.7109375" style="603" customWidth="1"/>
    <col min="9" max="9" width="3.7109375" style="432" customWidth="1"/>
    <col min="10" max="10" width="9.42578125" style="432" bestFit="1" customWidth="1"/>
    <col min="11" max="257" width="9.140625" style="432"/>
    <col min="258" max="258" width="13.7109375" style="432" customWidth="1"/>
    <col min="259" max="259" width="42.7109375" style="432" bestFit="1" customWidth="1"/>
    <col min="260" max="261" width="8.7109375" style="432" customWidth="1"/>
    <col min="262" max="264" width="10.7109375" style="432" customWidth="1"/>
    <col min="265" max="265" width="3.7109375" style="432" customWidth="1"/>
    <col min="266" max="266" width="9.42578125" style="432" bestFit="1" customWidth="1"/>
    <col min="267" max="513" width="9.140625" style="432"/>
    <col min="514" max="514" width="13.7109375" style="432" customWidth="1"/>
    <col min="515" max="515" width="42.7109375" style="432" bestFit="1" customWidth="1"/>
    <col min="516" max="517" width="8.7109375" style="432" customWidth="1"/>
    <col min="518" max="520" width="10.7109375" style="432" customWidth="1"/>
    <col min="521" max="521" width="3.7109375" style="432" customWidth="1"/>
    <col min="522" max="522" width="9.42578125" style="432" bestFit="1" customWidth="1"/>
    <col min="523" max="769" width="9.140625" style="432"/>
    <col min="770" max="770" width="13.7109375" style="432" customWidth="1"/>
    <col min="771" max="771" width="42.7109375" style="432" bestFit="1" customWidth="1"/>
    <col min="772" max="773" width="8.7109375" style="432" customWidth="1"/>
    <col min="774" max="776" width="10.7109375" style="432" customWidth="1"/>
    <col min="777" max="777" width="3.7109375" style="432" customWidth="1"/>
    <col min="778" max="778" width="9.42578125" style="432" bestFit="1" customWidth="1"/>
    <col min="779" max="1025" width="9.140625" style="432"/>
    <col min="1026" max="1026" width="13.7109375" style="432" customWidth="1"/>
    <col min="1027" max="1027" width="42.7109375" style="432" bestFit="1" customWidth="1"/>
    <col min="1028" max="1029" width="8.7109375" style="432" customWidth="1"/>
    <col min="1030" max="1032" width="10.7109375" style="432" customWidth="1"/>
    <col min="1033" max="1033" width="3.7109375" style="432" customWidth="1"/>
    <col min="1034" max="1034" width="9.42578125" style="432" bestFit="1" customWidth="1"/>
    <col min="1035" max="1281" width="9.140625" style="432"/>
    <col min="1282" max="1282" width="13.7109375" style="432" customWidth="1"/>
    <col min="1283" max="1283" width="42.7109375" style="432" bestFit="1" customWidth="1"/>
    <col min="1284" max="1285" width="8.7109375" style="432" customWidth="1"/>
    <col min="1286" max="1288" width="10.7109375" style="432" customWidth="1"/>
    <col min="1289" max="1289" width="3.7109375" style="432" customWidth="1"/>
    <col min="1290" max="1290" width="9.42578125" style="432" bestFit="1" customWidth="1"/>
    <col min="1291" max="1537" width="9.140625" style="432"/>
    <col min="1538" max="1538" width="13.7109375" style="432" customWidth="1"/>
    <col min="1539" max="1539" width="42.7109375" style="432" bestFit="1" customWidth="1"/>
    <col min="1540" max="1541" width="8.7109375" style="432" customWidth="1"/>
    <col min="1542" max="1544" width="10.7109375" style="432" customWidth="1"/>
    <col min="1545" max="1545" width="3.7109375" style="432" customWidth="1"/>
    <col min="1546" max="1546" width="9.42578125" style="432" bestFit="1" customWidth="1"/>
    <col min="1547" max="1793" width="9.140625" style="432"/>
    <col min="1794" max="1794" width="13.7109375" style="432" customWidth="1"/>
    <col min="1795" max="1795" width="42.7109375" style="432" bestFit="1" customWidth="1"/>
    <col min="1796" max="1797" width="8.7109375" style="432" customWidth="1"/>
    <col min="1798" max="1800" width="10.7109375" style="432" customWidth="1"/>
    <col min="1801" max="1801" width="3.7109375" style="432" customWidth="1"/>
    <col min="1802" max="1802" width="9.42578125" style="432" bestFit="1" customWidth="1"/>
    <col min="1803" max="2049" width="9.140625" style="432"/>
    <col min="2050" max="2050" width="13.7109375" style="432" customWidth="1"/>
    <col min="2051" max="2051" width="42.7109375" style="432" bestFit="1" customWidth="1"/>
    <col min="2052" max="2053" width="8.7109375" style="432" customWidth="1"/>
    <col min="2054" max="2056" width="10.7109375" style="432" customWidth="1"/>
    <col min="2057" max="2057" width="3.7109375" style="432" customWidth="1"/>
    <col min="2058" max="2058" width="9.42578125" style="432" bestFit="1" customWidth="1"/>
    <col min="2059" max="2305" width="9.140625" style="432"/>
    <col min="2306" max="2306" width="13.7109375" style="432" customWidth="1"/>
    <col min="2307" max="2307" width="42.7109375" style="432" bestFit="1" customWidth="1"/>
    <col min="2308" max="2309" width="8.7109375" style="432" customWidth="1"/>
    <col min="2310" max="2312" width="10.7109375" style="432" customWidth="1"/>
    <col min="2313" max="2313" width="3.7109375" style="432" customWidth="1"/>
    <col min="2314" max="2314" width="9.42578125" style="432" bestFit="1" customWidth="1"/>
    <col min="2315" max="2561" width="9.140625" style="432"/>
    <col min="2562" max="2562" width="13.7109375" style="432" customWidth="1"/>
    <col min="2563" max="2563" width="42.7109375" style="432" bestFit="1" customWidth="1"/>
    <col min="2564" max="2565" width="8.7109375" style="432" customWidth="1"/>
    <col min="2566" max="2568" width="10.7109375" style="432" customWidth="1"/>
    <col min="2569" max="2569" width="3.7109375" style="432" customWidth="1"/>
    <col min="2570" max="2570" width="9.42578125" style="432" bestFit="1" customWidth="1"/>
    <col min="2571" max="2817" width="9.140625" style="432"/>
    <col min="2818" max="2818" width="13.7109375" style="432" customWidth="1"/>
    <col min="2819" max="2819" width="42.7109375" style="432" bestFit="1" customWidth="1"/>
    <col min="2820" max="2821" width="8.7109375" style="432" customWidth="1"/>
    <col min="2822" max="2824" width="10.7109375" style="432" customWidth="1"/>
    <col min="2825" max="2825" width="3.7109375" style="432" customWidth="1"/>
    <col min="2826" max="2826" width="9.42578125" style="432" bestFit="1" customWidth="1"/>
    <col min="2827" max="3073" width="9.140625" style="432"/>
    <col min="3074" max="3074" width="13.7109375" style="432" customWidth="1"/>
    <col min="3075" max="3075" width="42.7109375" style="432" bestFit="1" customWidth="1"/>
    <col min="3076" max="3077" width="8.7109375" style="432" customWidth="1"/>
    <col min="3078" max="3080" width="10.7109375" style="432" customWidth="1"/>
    <col min="3081" max="3081" width="3.7109375" style="432" customWidth="1"/>
    <col min="3082" max="3082" width="9.42578125" style="432" bestFit="1" customWidth="1"/>
    <col min="3083" max="3329" width="9.140625" style="432"/>
    <col min="3330" max="3330" width="13.7109375" style="432" customWidth="1"/>
    <col min="3331" max="3331" width="42.7109375" style="432" bestFit="1" customWidth="1"/>
    <col min="3332" max="3333" width="8.7109375" style="432" customWidth="1"/>
    <col min="3334" max="3336" width="10.7109375" style="432" customWidth="1"/>
    <col min="3337" max="3337" width="3.7109375" style="432" customWidth="1"/>
    <col min="3338" max="3338" width="9.42578125" style="432" bestFit="1" customWidth="1"/>
    <col min="3339" max="3585" width="9.140625" style="432"/>
    <col min="3586" max="3586" width="13.7109375" style="432" customWidth="1"/>
    <col min="3587" max="3587" width="42.7109375" style="432" bestFit="1" customWidth="1"/>
    <col min="3588" max="3589" width="8.7109375" style="432" customWidth="1"/>
    <col min="3590" max="3592" width="10.7109375" style="432" customWidth="1"/>
    <col min="3593" max="3593" width="3.7109375" style="432" customWidth="1"/>
    <col min="3594" max="3594" width="9.42578125" style="432" bestFit="1" customWidth="1"/>
    <col min="3595" max="3841" width="9.140625" style="432"/>
    <col min="3842" max="3842" width="13.7109375" style="432" customWidth="1"/>
    <col min="3843" max="3843" width="42.7109375" style="432" bestFit="1" customWidth="1"/>
    <col min="3844" max="3845" width="8.7109375" style="432" customWidth="1"/>
    <col min="3846" max="3848" width="10.7109375" style="432" customWidth="1"/>
    <col min="3849" max="3849" width="3.7109375" style="432" customWidth="1"/>
    <col min="3850" max="3850" width="9.42578125" style="432" bestFit="1" customWidth="1"/>
    <col min="3851" max="4097" width="9.140625" style="432"/>
    <col min="4098" max="4098" width="13.7109375" style="432" customWidth="1"/>
    <col min="4099" max="4099" width="42.7109375" style="432" bestFit="1" customWidth="1"/>
    <col min="4100" max="4101" width="8.7109375" style="432" customWidth="1"/>
    <col min="4102" max="4104" width="10.7109375" style="432" customWidth="1"/>
    <col min="4105" max="4105" width="3.7109375" style="432" customWidth="1"/>
    <col min="4106" max="4106" width="9.42578125" style="432" bestFit="1" customWidth="1"/>
    <col min="4107" max="4353" width="9.140625" style="432"/>
    <col min="4354" max="4354" width="13.7109375" style="432" customWidth="1"/>
    <col min="4355" max="4355" width="42.7109375" style="432" bestFit="1" customWidth="1"/>
    <col min="4356" max="4357" width="8.7109375" style="432" customWidth="1"/>
    <col min="4358" max="4360" width="10.7109375" style="432" customWidth="1"/>
    <col min="4361" max="4361" width="3.7109375" style="432" customWidth="1"/>
    <col min="4362" max="4362" width="9.42578125" style="432" bestFit="1" customWidth="1"/>
    <col min="4363" max="4609" width="9.140625" style="432"/>
    <col min="4610" max="4610" width="13.7109375" style="432" customWidth="1"/>
    <col min="4611" max="4611" width="42.7109375" style="432" bestFit="1" customWidth="1"/>
    <col min="4612" max="4613" width="8.7109375" style="432" customWidth="1"/>
    <col min="4614" max="4616" width="10.7109375" style="432" customWidth="1"/>
    <col min="4617" max="4617" width="3.7109375" style="432" customWidth="1"/>
    <col min="4618" max="4618" width="9.42578125" style="432" bestFit="1" customWidth="1"/>
    <col min="4619" max="4865" width="9.140625" style="432"/>
    <col min="4866" max="4866" width="13.7109375" style="432" customWidth="1"/>
    <col min="4867" max="4867" width="42.7109375" style="432" bestFit="1" customWidth="1"/>
    <col min="4868" max="4869" width="8.7109375" style="432" customWidth="1"/>
    <col min="4870" max="4872" width="10.7109375" style="432" customWidth="1"/>
    <col min="4873" max="4873" width="3.7109375" style="432" customWidth="1"/>
    <col min="4874" max="4874" width="9.42578125" style="432" bestFit="1" customWidth="1"/>
    <col min="4875" max="5121" width="9.140625" style="432"/>
    <col min="5122" max="5122" width="13.7109375" style="432" customWidth="1"/>
    <col min="5123" max="5123" width="42.7109375" style="432" bestFit="1" customWidth="1"/>
    <col min="5124" max="5125" width="8.7109375" style="432" customWidth="1"/>
    <col min="5126" max="5128" width="10.7109375" style="432" customWidth="1"/>
    <col min="5129" max="5129" width="3.7109375" style="432" customWidth="1"/>
    <col min="5130" max="5130" width="9.42578125" style="432" bestFit="1" customWidth="1"/>
    <col min="5131" max="5377" width="9.140625" style="432"/>
    <col min="5378" max="5378" width="13.7109375" style="432" customWidth="1"/>
    <col min="5379" max="5379" width="42.7109375" style="432" bestFit="1" customWidth="1"/>
    <col min="5380" max="5381" width="8.7109375" style="432" customWidth="1"/>
    <col min="5382" max="5384" width="10.7109375" style="432" customWidth="1"/>
    <col min="5385" max="5385" width="3.7109375" style="432" customWidth="1"/>
    <col min="5386" max="5386" width="9.42578125" style="432" bestFit="1" customWidth="1"/>
    <col min="5387" max="5633" width="9.140625" style="432"/>
    <col min="5634" max="5634" width="13.7109375" style="432" customWidth="1"/>
    <col min="5635" max="5635" width="42.7109375" style="432" bestFit="1" customWidth="1"/>
    <col min="5636" max="5637" width="8.7109375" style="432" customWidth="1"/>
    <col min="5638" max="5640" width="10.7109375" style="432" customWidth="1"/>
    <col min="5641" max="5641" width="3.7109375" style="432" customWidth="1"/>
    <col min="5642" max="5642" width="9.42578125" style="432" bestFit="1" customWidth="1"/>
    <col min="5643" max="5889" width="9.140625" style="432"/>
    <col min="5890" max="5890" width="13.7109375" style="432" customWidth="1"/>
    <col min="5891" max="5891" width="42.7109375" style="432" bestFit="1" customWidth="1"/>
    <col min="5892" max="5893" width="8.7109375" style="432" customWidth="1"/>
    <col min="5894" max="5896" width="10.7109375" style="432" customWidth="1"/>
    <col min="5897" max="5897" width="3.7109375" style="432" customWidth="1"/>
    <col min="5898" max="5898" width="9.42578125" style="432" bestFit="1" customWidth="1"/>
    <col min="5899" max="6145" width="9.140625" style="432"/>
    <col min="6146" max="6146" width="13.7109375" style="432" customWidth="1"/>
    <col min="6147" max="6147" width="42.7109375" style="432" bestFit="1" customWidth="1"/>
    <col min="6148" max="6149" width="8.7109375" style="432" customWidth="1"/>
    <col min="6150" max="6152" width="10.7109375" style="432" customWidth="1"/>
    <col min="6153" max="6153" width="3.7109375" style="432" customWidth="1"/>
    <col min="6154" max="6154" width="9.42578125" style="432" bestFit="1" customWidth="1"/>
    <col min="6155" max="6401" width="9.140625" style="432"/>
    <col min="6402" max="6402" width="13.7109375" style="432" customWidth="1"/>
    <col min="6403" max="6403" width="42.7109375" style="432" bestFit="1" customWidth="1"/>
    <col min="6404" max="6405" width="8.7109375" style="432" customWidth="1"/>
    <col min="6406" max="6408" width="10.7109375" style="432" customWidth="1"/>
    <col min="6409" max="6409" width="3.7109375" style="432" customWidth="1"/>
    <col min="6410" max="6410" width="9.42578125" style="432" bestFit="1" customWidth="1"/>
    <col min="6411" max="6657" width="9.140625" style="432"/>
    <col min="6658" max="6658" width="13.7109375" style="432" customWidth="1"/>
    <col min="6659" max="6659" width="42.7109375" style="432" bestFit="1" customWidth="1"/>
    <col min="6660" max="6661" width="8.7109375" style="432" customWidth="1"/>
    <col min="6662" max="6664" width="10.7109375" style="432" customWidth="1"/>
    <col min="6665" max="6665" width="3.7109375" style="432" customWidth="1"/>
    <col min="6666" max="6666" width="9.42578125" style="432" bestFit="1" customWidth="1"/>
    <col min="6667" max="6913" width="9.140625" style="432"/>
    <col min="6914" max="6914" width="13.7109375" style="432" customWidth="1"/>
    <col min="6915" max="6915" width="42.7109375" style="432" bestFit="1" customWidth="1"/>
    <col min="6916" max="6917" width="8.7109375" style="432" customWidth="1"/>
    <col min="6918" max="6920" width="10.7109375" style="432" customWidth="1"/>
    <col min="6921" max="6921" width="3.7109375" style="432" customWidth="1"/>
    <col min="6922" max="6922" width="9.42578125" style="432" bestFit="1" customWidth="1"/>
    <col min="6923" max="7169" width="9.140625" style="432"/>
    <col min="7170" max="7170" width="13.7109375" style="432" customWidth="1"/>
    <col min="7171" max="7171" width="42.7109375" style="432" bestFit="1" customWidth="1"/>
    <col min="7172" max="7173" width="8.7109375" style="432" customWidth="1"/>
    <col min="7174" max="7176" width="10.7109375" style="432" customWidth="1"/>
    <col min="7177" max="7177" width="3.7109375" style="432" customWidth="1"/>
    <col min="7178" max="7178" width="9.42578125" style="432" bestFit="1" customWidth="1"/>
    <col min="7179" max="7425" width="9.140625" style="432"/>
    <col min="7426" max="7426" width="13.7109375" style="432" customWidth="1"/>
    <col min="7427" max="7427" width="42.7109375" style="432" bestFit="1" customWidth="1"/>
    <col min="7428" max="7429" width="8.7109375" style="432" customWidth="1"/>
    <col min="7430" max="7432" width="10.7109375" style="432" customWidth="1"/>
    <col min="7433" max="7433" width="3.7109375" style="432" customWidth="1"/>
    <col min="7434" max="7434" width="9.42578125" style="432" bestFit="1" customWidth="1"/>
    <col min="7435" max="7681" width="9.140625" style="432"/>
    <col min="7682" max="7682" width="13.7109375" style="432" customWidth="1"/>
    <col min="7683" max="7683" width="42.7109375" style="432" bestFit="1" customWidth="1"/>
    <col min="7684" max="7685" width="8.7109375" style="432" customWidth="1"/>
    <col min="7686" max="7688" width="10.7109375" style="432" customWidth="1"/>
    <col min="7689" max="7689" width="3.7109375" style="432" customWidth="1"/>
    <col min="7690" max="7690" width="9.42578125" style="432" bestFit="1" customWidth="1"/>
    <col min="7691" max="7937" width="9.140625" style="432"/>
    <col min="7938" max="7938" width="13.7109375" style="432" customWidth="1"/>
    <col min="7939" max="7939" width="42.7109375" style="432" bestFit="1" customWidth="1"/>
    <col min="7940" max="7941" width="8.7109375" style="432" customWidth="1"/>
    <col min="7942" max="7944" width="10.7109375" style="432" customWidth="1"/>
    <col min="7945" max="7945" width="3.7109375" style="432" customWidth="1"/>
    <col min="7946" max="7946" width="9.42578125" style="432" bestFit="1" customWidth="1"/>
    <col min="7947" max="8193" width="9.140625" style="432"/>
    <col min="8194" max="8194" width="13.7109375" style="432" customWidth="1"/>
    <col min="8195" max="8195" width="42.7109375" style="432" bestFit="1" customWidth="1"/>
    <col min="8196" max="8197" width="8.7109375" style="432" customWidth="1"/>
    <col min="8198" max="8200" width="10.7109375" style="432" customWidth="1"/>
    <col min="8201" max="8201" width="3.7109375" style="432" customWidth="1"/>
    <col min="8202" max="8202" width="9.42578125" style="432" bestFit="1" customWidth="1"/>
    <col min="8203" max="8449" width="9.140625" style="432"/>
    <col min="8450" max="8450" width="13.7109375" style="432" customWidth="1"/>
    <col min="8451" max="8451" width="42.7109375" style="432" bestFit="1" customWidth="1"/>
    <col min="8452" max="8453" width="8.7109375" style="432" customWidth="1"/>
    <col min="8454" max="8456" width="10.7109375" style="432" customWidth="1"/>
    <col min="8457" max="8457" width="3.7109375" style="432" customWidth="1"/>
    <col min="8458" max="8458" width="9.42578125" style="432" bestFit="1" customWidth="1"/>
    <col min="8459" max="8705" width="9.140625" style="432"/>
    <col min="8706" max="8706" width="13.7109375" style="432" customWidth="1"/>
    <col min="8707" max="8707" width="42.7109375" style="432" bestFit="1" customWidth="1"/>
    <col min="8708" max="8709" width="8.7109375" style="432" customWidth="1"/>
    <col min="8710" max="8712" width="10.7109375" style="432" customWidth="1"/>
    <col min="8713" max="8713" width="3.7109375" style="432" customWidth="1"/>
    <col min="8714" max="8714" width="9.42578125" style="432" bestFit="1" customWidth="1"/>
    <col min="8715" max="8961" width="9.140625" style="432"/>
    <col min="8962" max="8962" width="13.7109375" style="432" customWidth="1"/>
    <col min="8963" max="8963" width="42.7109375" style="432" bestFit="1" customWidth="1"/>
    <col min="8964" max="8965" width="8.7109375" style="432" customWidth="1"/>
    <col min="8966" max="8968" width="10.7109375" style="432" customWidth="1"/>
    <col min="8969" max="8969" width="3.7109375" style="432" customWidth="1"/>
    <col min="8970" max="8970" width="9.42578125" style="432" bestFit="1" customWidth="1"/>
    <col min="8971" max="9217" width="9.140625" style="432"/>
    <col min="9218" max="9218" width="13.7109375" style="432" customWidth="1"/>
    <col min="9219" max="9219" width="42.7109375" style="432" bestFit="1" customWidth="1"/>
    <col min="9220" max="9221" width="8.7109375" style="432" customWidth="1"/>
    <col min="9222" max="9224" width="10.7109375" style="432" customWidth="1"/>
    <col min="9225" max="9225" width="3.7109375" style="432" customWidth="1"/>
    <col min="9226" max="9226" width="9.42578125" style="432" bestFit="1" customWidth="1"/>
    <col min="9227" max="9473" width="9.140625" style="432"/>
    <col min="9474" max="9474" width="13.7109375" style="432" customWidth="1"/>
    <col min="9475" max="9475" width="42.7109375" style="432" bestFit="1" customWidth="1"/>
    <col min="9476" max="9477" width="8.7109375" style="432" customWidth="1"/>
    <col min="9478" max="9480" width="10.7109375" style="432" customWidth="1"/>
    <col min="9481" max="9481" width="3.7109375" style="432" customWidth="1"/>
    <col min="9482" max="9482" width="9.42578125" style="432" bestFit="1" customWidth="1"/>
    <col min="9483" max="9729" width="9.140625" style="432"/>
    <col min="9730" max="9730" width="13.7109375" style="432" customWidth="1"/>
    <col min="9731" max="9731" width="42.7109375" style="432" bestFit="1" customWidth="1"/>
    <col min="9732" max="9733" width="8.7109375" style="432" customWidth="1"/>
    <col min="9734" max="9736" width="10.7109375" style="432" customWidth="1"/>
    <col min="9737" max="9737" width="3.7109375" style="432" customWidth="1"/>
    <col min="9738" max="9738" width="9.42578125" style="432" bestFit="1" customWidth="1"/>
    <col min="9739" max="9985" width="9.140625" style="432"/>
    <col min="9986" max="9986" width="13.7109375" style="432" customWidth="1"/>
    <col min="9987" max="9987" width="42.7109375" style="432" bestFit="1" customWidth="1"/>
    <col min="9988" max="9989" width="8.7109375" style="432" customWidth="1"/>
    <col min="9990" max="9992" width="10.7109375" style="432" customWidth="1"/>
    <col min="9993" max="9993" width="3.7109375" style="432" customWidth="1"/>
    <col min="9994" max="9994" width="9.42578125" style="432" bestFit="1" customWidth="1"/>
    <col min="9995" max="10241" width="9.140625" style="432"/>
    <col min="10242" max="10242" width="13.7109375" style="432" customWidth="1"/>
    <col min="10243" max="10243" width="42.7109375" style="432" bestFit="1" customWidth="1"/>
    <col min="10244" max="10245" width="8.7109375" style="432" customWidth="1"/>
    <col min="10246" max="10248" width="10.7109375" style="432" customWidth="1"/>
    <col min="10249" max="10249" width="3.7109375" style="432" customWidth="1"/>
    <col min="10250" max="10250" width="9.42578125" style="432" bestFit="1" customWidth="1"/>
    <col min="10251" max="10497" width="9.140625" style="432"/>
    <col min="10498" max="10498" width="13.7109375" style="432" customWidth="1"/>
    <col min="10499" max="10499" width="42.7109375" style="432" bestFit="1" customWidth="1"/>
    <col min="10500" max="10501" width="8.7109375" style="432" customWidth="1"/>
    <col min="10502" max="10504" width="10.7109375" style="432" customWidth="1"/>
    <col min="10505" max="10505" width="3.7109375" style="432" customWidth="1"/>
    <col min="10506" max="10506" width="9.42578125" style="432" bestFit="1" customWidth="1"/>
    <col min="10507" max="10753" width="9.140625" style="432"/>
    <col min="10754" max="10754" width="13.7109375" style="432" customWidth="1"/>
    <col min="10755" max="10755" width="42.7109375" style="432" bestFit="1" customWidth="1"/>
    <col min="10756" max="10757" width="8.7109375" style="432" customWidth="1"/>
    <col min="10758" max="10760" width="10.7109375" style="432" customWidth="1"/>
    <col min="10761" max="10761" width="3.7109375" style="432" customWidth="1"/>
    <col min="10762" max="10762" width="9.42578125" style="432" bestFit="1" customWidth="1"/>
    <col min="10763" max="11009" width="9.140625" style="432"/>
    <col min="11010" max="11010" width="13.7109375" style="432" customWidth="1"/>
    <col min="11011" max="11011" width="42.7109375" style="432" bestFit="1" customWidth="1"/>
    <col min="11012" max="11013" width="8.7109375" style="432" customWidth="1"/>
    <col min="11014" max="11016" width="10.7109375" style="432" customWidth="1"/>
    <col min="11017" max="11017" width="3.7109375" style="432" customWidth="1"/>
    <col min="11018" max="11018" width="9.42578125" style="432" bestFit="1" customWidth="1"/>
    <col min="11019" max="11265" width="9.140625" style="432"/>
    <col min="11266" max="11266" width="13.7109375" style="432" customWidth="1"/>
    <col min="11267" max="11267" width="42.7109375" style="432" bestFit="1" customWidth="1"/>
    <col min="11268" max="11269" width="8.7109375" style="432" customWidth="1"/>
    <col min="11270" max="11272" width="10.7109375" style="432" customWidth="1"/>
    <col min="11273" max="11273" width="3.7109375" style="432" customWidth="1"/>
    <col min="11274" max="11274" width="9.42578125" style="432" bestFit="1" customWidth="1"/>
    <col min="11275" max="11521" width="9.140625" style="432"/>
    <col min="11522" max="11522" width="13.7109375" style="432" customWidth="1"/>
    <col min="11523" max="11523" width="42.7109375" style="432" bestFit="1" customWidth="1"/>
    <col min="11524" max="11525" width="8.7109375" style="432" customWidth="1"/>
    <col min="11526" max="11528" width="10.7109375" style="432" customWidth="1"/>
    <col min="11529" max="11529" width="3.7109375" style="432" customWidth="1"/>
    <col min="11530" max="11530" width="9.42578125" style="432" bestFit="1" customWidth="1"/>
    <col min="11531" max="11777" width="9.140625" style="432"/>
    <col min="11778" max="11778" width="13.7109375" style="432" customWidth="1"/>
    <col min="11779" max="11779" width="42.7109375" style="432" bestFit="1" customWidth="1"/>
    <col min="11780" max="11781" width="8.7109375" style="432" customWidth="1"/>
    <col min="11782" max="11784" width="10.7109375" style="432" customWidth="1"/>
    <col min="11785" max="11785" width="3.7109375" style="432" customWidth="1"/>
    <col min="11786" max="11786" width="9.42578125" style="432" bestFit="1" customWidth="1"/>
    <col min="11787" max="12033" width="9.140625" style="432"/>
    <col min="12034" max="12034" width="13.7109375" style="432" customWidth="1"/>
    <col min="12035" max="12035" width="42.7109375" style="432" bestFit="1" customWidth="1"/>
    <col min="12036" max="12037" width="8.7109375" style="432" customWidth="1"/>
    <col min="12038" max="12040" width="10.7109375" style="432" customWidth="1"/>
    <col min="12041" max="12041" width="3.7109375" style="432" customWidth="1"/>
    <col min="12042" max="12042" width="9.42578125" style="432" bestFit="1" customWidth="1"/>
    <col min="12043" max="12289" width="9.140625" style="432"/>
    <col min="12290" max="12290" width="13.7109375" style="432" customWidth="1"/>
    <col min="12291" max="12291" width="42.7109375" style="432" bestFit="1" customWidth="1"/>
    <col min="12292" max="12293" width="8.7109375" style="432" customWidth="1"/>
    <col min="12294" max="12296" width="10.7109375" style="432" customWidth="1"/>
    <col min="12297" max="12297" width="3.7109375" style="432" customWidth="1"/>
    <col min="12298" max="12298" width="9.42578125" style="432" bestFit="1" customWidth="1"/>
    <col min="12299" max="12545" width="9.140625" style="432"/>
    <col min="12546" max="12546" width="13.7109375" style="432" customWidth="1"/>
    <col min="12547" max="12547" width="42.7109375" style="432" bestFit="1" customWidth="1"/>
    <col min="12548" max="12549" width="8.7109375" style="432" customWidth="1"/>
    <col min="12550" max="12552" width="10.7109375" style="432" customWidth="1"/>
    <col min="12553" max="12553" width="3.7109375" style="432" customWidth="1"/>
    <col min="12554" max="12554" width="9.42578125" style="432" bestFit="1" customWidth="1"/>
    <col min="12555" max="12801" width="9.140625" style="432"/>
    <col min="12802" max="12802" width="13.7109375" style="432" customWidth="1"/>
    <col min="12803" max="12803" width="42.7109375" style="432" bestFit="1" customWidth="1"/>
    <col min="12804" max="12805" width="8.7109375" style="432" customWidth="1"/>
    <col min="12806" max="12808" width="10.7109375" style="432" customWidth="1"/>
    <col min="12809" max="12809" width="3.7109375" style="432" customWidth="1"/>
    <col min="12810" max="12810" width="9.42578125" style="432" bestFit="1" customWidth="1"/>
    <col min="12811" max="13057" width="9.140625" style="432"/>
    <col min="13058" max="13058" width="13.7109375" style="432" customWidth="1"/>
    <col min="13059" max="13059" width="42.7109375" style="432" bestFit="1" customWidth="1"/>
    <col min="13060" max="13061" width="8.7109375" style="432" customWidth="1"/>
    <col min="13062" max="13064" width="10.7109375" style="432" customWidth="1"/>
    <col min="13065" max="13065" width="3.7109375" style="432" customWidth="1"/>
    <col min="13066" max="13066" width="9.42578125" style="432" bestFit="1" customWidth="1"/>
    <col min="13067" max="13313" width="9.140625" style="432"/>
    <col min="13314" max="13314" width="13.7109375" style="432" customWidth="1"/>
    <col min="13315" max="13315" width="42.7109375" style="432" bestFit="1" customWidth="1"/>
    <col min="13316" max="13317" width="8.7109375" style="432" customWidth="1"/>
    <col min="13318" max="13320" width="10.7109375" style="432" customWidth="1"/>
    <col min="13321" max="13321" width="3.7109375" style="432" customWidth="1"/>
    <col min="13322" max="13322" width="9.42578125" style="432" bestFit="1" customWidth="1"/>
    <col min="13323" max="13569" width="9.140625" style="432"/>
    <col min="13570" max="13570" width="13.7109375" style="432" customWidth="1"/>
    <col min="13571" max="13571" width="42.7109375" style="432" bestFit="1" customWidth="1"/>
    <col min="13572" max="13573" width="8.7109375" style="432" customWidth="1"/>
    <col min="13574" max="13576" width="10.7109375" style="432" customWidth="1"/>
    <col min="13577" max="13577" width="3.7109375" style="432" customWidth="1"/>
    <col min="13578" max="13578" width="9.42578125" style="432" bestFit="1" customWidth="1"/>
    <col min="13579" max="13825" width="9.140625" style="432"/>
    <col min="13826" max="13826" width="13.7109375" style="432" customWidth="1"/>
    <col min="13827" max="13827" width="42.7109375" style="432" bestFit="1" customWidth="1"/>
    <col min="13828" max="13829" width="8.7109375" style="432" customWidth="1"/>
    <col min="13830" max="13832" width="10.7109375" style="432" customWidth="1"/>
    <col min="13833" max="13833" width="3.7109375" style="432" customWidth="1"/>
    <col min="13834" max="13834" width="9.42578125" style="432" bestFit="1" customWidth="1"/>
    <col min="13835" max="14081" width="9.140625" style="432"/>
    <col min="14082" max="14082" width="13.7109375" style="432" customWidth="1"/>
    <col min="14083" max="14083" width="42.7109375" style="432" bestFit="1" customWidth="1"/>
    <col min="14084" max="14085" width="8.7109375" style="432" customWidth="1"/>
    <col min="14086" max="14088" width="10.7109375" style="432" customWidth="1"/>
    <col min="14089" max="14089" width="3.7109375" style="432" customWidth="1"/>
    <col min="14090" max="14090" width="9.42578125" style="432" bestFit="1" customWidth="1"/>
    <col min="14091" max="14337" width="9.140625" style="432"/>
    <col min="14338" max="14338" width="13.7109375" style="432" customWidth="1"/>
    <col min="14339" max="14339" width="42.7109375" style="432" bestFit="1" customWidth="1"/>
    <col min="14340" max="14341" width="8.7109375" style="432" customWidth="1"/>
    <col min="14342" max="14344" width="10.7109375" style="432" customWidth="1"/>
    <col min="14345" max="14345" width="3.7109375" style="432" customWidth="1"/>
    <col min="14346" max="14346" width="9.42578125" style="432" bestFit="1" customWidth="1"/>
    <col min="14347" max="14593" width="9.140625" style="432"/>
    <col min="14594" max="14594" width="13.7109375" style="432" customWidth="1"/>
    <col min="14595" max="14595" width="42.7109375" style="432" bestFit="1" customWidth="1"/>
    <col min="14596" max="14597" width="8.7109375" style="432" customWidth="1"/>
    <col min="14598" max="14600" width="10.7109375" style="432" customWidth="1"/>
    <col min="14601" max="14601" width="3.7109375" style="432" customWidth="1"/>
    <col min="14602" max="14602" width="9.42578125" style="432" bestFit="1" customWidth="1"/>
    <col min="14603" max="14849" width="9.140625" style="432"/>
    <col min="14850" max="14850" width="13.7109375" style="432" customWidth="1"/>
    <col min="14851" max="14851" width="42.7109375" style="432" bestFit="1" customWidth="1"/>
    <col min="14852" max="14853" width="8.7109375" style="432" customWidth="1"/>
    <col min="14854" max="14856" width="10.7109375" style="432" customWidth="1"/>
    <col min="14857" max="14857" width="3.7109375" style="432" customWidth="1"/>
    <col min="14858" max="14858" width="9.42578125" style="432" bestFit="1" customWidth="1"/>
    <col min="14859" max="15105" width="9.140625" style="432"/>
    <col min="15106" max="15106" width="13.7109375" style="432" customWidth="1"/>
    <col min="15107" max="15107" width="42.7109375" style="432" bestFit="1" customWidth="1"/>
    <col min="15108" max="15109" width="8.7109375" style="432" customWidth="1"/>
    <col min="15110" max="15112" width="10.7109375" style="432" customWidth="1"/>
    <col min="15113" max="15113" width="3.7109375" style="432" customWidth="1"/>
    <col min="15114" max="15114" width="9.42578125" style="432" bestFit="1" customWidth="1"/>
    <col min="15115" max="15361" width="9.140625" style="432"/>
    <col min="15362" max="15362" width="13.7109375" style="432" customWidth="1"/>
    <col min="15363" max="15363" width="42.7109375" style="432" bestFit="1" customWidth="1"/>
    <col min="15364" max="15365" width="8.7109375" style="432" customWidth="1"/>
    <col min="15366" max="15368" width="10.7109375" style="432" customWidth="1"/>
    <col min="15369" max="15369" width="3.7109375" style="432" customWidth="1"/>
    <col min="15370" max="15370" width="9.42578125" style="432" bestFit="1" customWidth="1"/>
    <col min="15371" max="15617" width="9.140625" style="432"/>
    <col min="15618" max="15618" width="13.7109375" style="432" customWidth="1"/>
    <col min="15619" max="15619" width="42.7109375" style="432" bestFit="1" customWidth="1"/>
    <col min="15620" max="15621" width="8.7109375" style="432" customWidth="1"/>
    <col min="15622" max="15624" width="10.7109375" style="432" customWidth="1"/>
    <col min="15625" max="15625" width="3.7109375" style="432" customWidth="1"/>
    <col min="15626" max="15626" width="9.42578125" style="432" bestFit="1" customWidth="1"/>
    <col min="15627" max="15873" width="9.140625" style="432"/>
    <col min="15874" max="15874" width="13.7109375" style="432" customWidth="1"/>
    <col min="15875" max="15875" width="42.7109375" style="432" bestFit="1" customWidth="1"/>
    <col min="15876" max="15877" width="8.7109375" style="432" customWidth="1"/>
    <col min="15878" max="15880" width="10.7109375" style="432" customWidth="1"/>
    <col min="15881" max="15881" width="3.7109375" style="432" customWidth="1"/>
    <col min="15882" max="15882" width="9.42578125" style="432" bestFit="1" customWidth="1"/>
    <col min="15883" max="16129" width="9.140625" style="432"/>
    <col min="16130" max="16130" width="13.7109375" style="432" customWidth="1"/>
    <col min="16131" max="16131" width="42.7109375" style="432" bestFit="1" customWidth="1"/>
    <col min="16132" max="16133" width="8.7109375" style="432" customWidth="1"/>
    <col min="16134" max="16136" width="10.7109375" style="432" customWidth="1"/>
    <col min="16137" max="16137" width="3.7109375" style="432" customWidth="1"/>
    <col min="16138" max="16138" width="9.42578125" style="432" bestFit="1" customWidth="1"/>
    <col min="16139" max="16384" width="9.140625" style="432"/>
  </cols>
  <sheetData>
    <row r="1" spans="2:12" ht="15.75" thickBot="1" x14ac:dyDescent="0.3">
      <c r="C1" s="492"/>
      <c r="D1" s="493"/>
    </row>
    <row r="2" spans="2:12" x14ac:dyDescent="0.25">
      <c r="B2" s="756" t="s">
        <v>216</v>
      </c>
      <c r="C2" s="747" t="s">
        <v>288</v>
      </c>
      <c r="D2" s="726"/>
      <c r="E2" s="726"/>
      <c r="F2" s="736"/>
      <c r="L2" s="97"/>
    </row>
    <row r="3" spans="2:12" ht="15.75" thickBot="1" x14ac:dyDescent="0.3">
      <c r="B3" s="757"/>
      <c r="C3" s="728"/>
      <c r="D3" s="729"/>
      <c r="E3" s="729"/>
      <c r="F3" s="737"/>
    </row>
    <row r="4" spans="2:12" x14ac:dyDescent="0.25">
      <c r="C4" s="728"/>
      <c r="D4" s="729"/>
      <c r="E4" s="729"/>
      <c r="F4" s="737"/>
    </row>
    <row r="5" spans="2:12" x14ac:dyDescent="0.25">
      <c r="C5" s="728"/>
      <c r="D5" s="729"/>
      <c r="E5" s="729"/>
      <c r="F5" s="737"/>
    </row>
    <row r="6" spans="2:12" x14ac:dyDescent="0.25">
      <c r="C6" s="728"/>
      <c r="D6" s="729"/>
      <c r="E6" s="729"/>
      <c r="F6" s="737"/>
    </row>
    <row r="7" spans="2:12" x14ac:dyDescent="0.25">
      <c r="C7" s="728"/>
      <c r="D7" s="729"/>
      <c r="E7" s="729"/>
      <c r="F7" s="737"/>
    </row>
    <row r="8" spans="2:12" x14ac:dyDescent="0.25">
      <c r="C8" s="728"/>
      <c r="D8" s="729"/>
      <c r="E8" s="729"/>
      <c r="F8" s="737"/>
    </row>
    <row r="9" spans="2:12" x14ac:dyDescent="0.25">
      <c r="C9" s="728"/>
      <c r="D9" s="729"/>
      <c r="E9" s="729"/>
      <c r="F9" s="737"/>
    </row>
    <row r="10" spans="2:12" x14ac:dyDescent="0.25">
      <c r="C10" s="728"/>
      <c r="D10" s="729"/>
      <c r="E10" s="729"/>
      <c r="F10" s="737"/>
    </row>
    <row r="11" spans="2:12" x14ac:dyDescent="0.25">
      <c r="C11" s="728"/>
      <c r="D11" s="729"/>
      <c r="E11" s="729"/>
      <c r="F11" s="737"/>
    </row>
    <row r="12" spans="2:12" x14ac:dyDescent="0.25">
      <c r="C12" s="728"/>
      <c r="D12" s="729"/>
      <c r="E12" s="729"/>
      <c r="F12" s="737"/>
    </row>
    <row r="13" spans="2:12" x14ac:dyDescent="0.25">
      <c r="C13" s="731"/>
      <c r="D13" s="732"/>
      <c r="E13" s="732"/>
      <c r="F13" s="738"/>
    </row>
    <row r="14" spans="2:12" ht="15.75" thickBot="1" x14ac:dyDescent="0.3"/>
    <row r="15" spans="2:12" s="496" customFormat="1" ht="13.5" thickBot="1" x14ac:dyDescent="0.25">
      <c r="C15" s="496" t="s">
        <v>0</v>
      </c>
      <c r="D15" s="498"/>
      <c r="E15" s="499"/>
      <c r="F15" s="500" t="s">
        <v>1</v>
      </c>
      <c r="G15" s="501">
        <v>1</v>
      </c>
      <c r="H15" s="499"/>
    </row>
    <row r="16" spans="2:12" ht="15.75" thickBot="1" x14ac:dyDescent="0.3">
      <c r="C16" s="496"/>
      <c r="F16" s="500"/>
      <c r="G16" s="501"/>
    </row>
    <row r="17" spans="2:13" ht="15.75" thickBot="1" x14ac:dyDescent="0.3">
      <c r="C17" s="496"/>
      <c r="F17" s="500"/>
      <c r="G17" s="501"/>
    </row>
    <row r="18" spans="2:13" ht="15.75" thickBot="1" x14ac:dyDescent="0.3"/>
    <row r="19" spans="2:13" s="507" customFormat="1" ht="12.75" x14ac:dyDescent="0.2">
      <c r="B19" s="502" t="s">
        <v>2</v>
      </c>
      <c r="C19" s="503" t="s">
        <v>3</v>
      </c>
      <c r="D19" s="503" t="s">
        <v>4</v>
      </c>
      <c r="E19" s="504" t="s">
        <v>5</v>
      </c>
      <c r="F19" s="504" t="s">
        <v>6</v>
      </c>
      <c r="G19" s="504" t="s">
        <v>7</v>
      </c>
      <c r="H19" s="504" t="s">
        <v>8</v>
      </c>
    </row>
    <row r="20" spans="2:13" s="507" customFormat="1" ht="13.5" thickBot="1" x14ac:dyDescent="0.25">
      <c r="B20" s="508" t="s">
        <v>9</v>
      </c>
      <c r="C20" s="509"/>
      <c r="D20" s="509"/>
      <c r="E20" s="510"/>
      <c r="F20" s="510"/>
      <c r="G20" s="510"/>
      <c r="H20" s="510"/>
    </row>
    <row r="21" spans="2:13" s="507" customFormat="1" ht="13.5" thickBot="1" x14ac:dyDescent="0.25">
      <c r="B21" s="605"/>
      <c r="C21" s="486" t="s">
        <v>13</v>
      </c>
      <c r="D21" s="514"/>
      <c r="E21" s="515"/>
      <c r="F21" s="515"/>
      <c r="G21" s="515"/>
      <c r="H21" s="517"/>
    </row>
    <row r="22" spans="2:13" s="525" customFormat="1" ht="12.75" x14ac:dyDescent="0.2">
      <c r="B22" s="606"/>
      <c r="C22" s="519"/>
      <c r="D22" s="520"/>
      <c r="E22" s="521"/>
      <c r="F22" s="521"/>
      <c r="G22" s="607"/>
      <c r="H22" s="608"/>
    </row>
    <row r="23" spans="2:13" s="533" customFormat="1" x14ac:dyDescent="0.25">
      <c r="B23" s="527"/>
      <c r="C23" s="527"/>
      <c r="D23" s="609"/>
      <c r="E23" s="529"/>
      <c r="F23" s="529"/>
      <c r="G23" s="610"/>
      <c r="H23" s="611"/>
      <c r="J23" s="534"/>
      <c r="K23" s="535"/>
      <c r="L23" s="536"/>
      <c r="M23" s="536"/>
    </row>
    <row r="24" spans="2:13" x14ac:dyDescent="0.25">
      <c r="B24" s="544"/>
      <c r="C24" s="537"/>
      <c r="D24" s="612"/>
      <c r="E24" s="539"/>
      <c r="F24" s="539"/>
      <c r="G24" s="613"/>
      <c r="H24" s="614"/>
      <c r="J24" s="543"/>
    </row>
    <row r="25" spans="2:13" x14ac:dyDescent="0.25">
      <c r="B25" s="544"/>
      <c r="C25" s="544"/>
      <c r="D25" s="612"/>
      <c r="E25" s="615"/>
      <c r="F25" s="615"/>
      <c r="G25" s="613"/>
      <c r="H25" s="614"/>
      <c r="J25" s="543"/>
    </row>
    <row r="26" spans="2:13" ht="15.75" thickBot="1" x14ac:dyDescent="0.3">
      <c r="B26" s="616"/>
      <c r="C26" s="548"/>
      <c r="D26" s="549"/>
      <c r="E26" s="617"/>
      <c r="F26" s="617"/>
      <c r="G26" s="617"/>
      <c r="H26" s="618"/>
    </row>
    <row r="27" spans="2:13" ht="15.75" thickBot="1" x14ac:dyDescent="0.3">
      <c r="B27" s="619"/>
      <c r="C27" s="554" t="s">
        <v>14</v>
      </c>
      <c r="D27" s="555"/>
      <c r="E27" s="620"/>
      <c r="F27" s="620"/>
      <c r="G27" s="558" t="s">
        <v>15</v>
      </c>
      <c r="H27" s="501">
        <f>SUM(H22:H26)</f>
        <v>0</v>
      </c>
    </row>
    <row r="28" spans="2:13" ht="15.75" thickBot="1" x14ac:dyDescent="0.3">
      <c r="B28" s="619"/>
      <c r="C28" s="548"/>
      <c r="D28" s="559"/>
      <c r="E28" s="621"/>
      <c r="F28" s="621"/>
      <c r="G28" s="621"/>
      <c r="H28" s="622"/>
    </row>
    <row r="29" spans="2:13" ht="15.75" thickBot="1" x14ac:dyDescent="0.3">
      <c r="B29" s="623"/>
      <c r="C29" s="486" t="s">
        <v>16</v>
      </c>
      <c r="D29" s="559"/>
      <c r="E29" s="621"/>
      <c r="F29" s="621"/>
      <c r="G29" s="621"/>
      <c r="H29" s="622"/>
    </row>
    <row r="30" spans="2:13" s="488" customFormat="1" x14ac:dyDescent="0.25">
      <c r="B30" s="624"/>
      <c r="C30" s="565"/>
      <c r="D30" s="566"/>
      <c r="E30" s="625"/>
      <c r="F30" s="625"/>
      <c r="G30" s="625"/>
      <c r="H30" s="626"/>
    </row>
    <row r="31" spans="2:13" s="488" customFormat="1" x14ac:dyDescent="0.25">
      <c r="B31" s="571"/>
      <c r="C31" s="571"/>
      <c r="D31" s="572"/>
      <c r="E31" s="627"/>
      <c r="F31" s="627"/>
      <c r="G31" s="610"/>
      <c r="H31" s="611"/>
    </row>
    <row r="32" spans="2:13" s="488" customFormat="1" x14ac:dyDescent="0.25">
      <c r="B32" s="571"/>
      <c r="C32" s="571"/>
      <c r="D32" s="572"/>
      <c r="E32" s="627"/>
      <c r="F32" s="627"/>
      <c r="G32" s="610"/>
      <c r="H32" s="611"/>
    </row>
    <row r="33" spans="2:10" s="488" customFormat="1" x14ac:dyDescent="0.25">
      <c r="B33" s="571"/>
      <c r="C33" s="571"/>
      <c r="D33" s="572"/>
      <c r="E33" s="627"/>
      <c r="F33" s="627"/>
      <c r="G33" s="627"/>
      <c r="H33" s="611"/>
    </row>
    <row r="34" spans="2:10" s="488" customFormat="1" x14ac:dyDescent="0.25">
      <c r="B34" s="571"/>
      <c r="C34" s="571"/>
      <c r="D34" s="572"/>
      <c r="E34" s="627"/>
      <c r="F34" s="627"/>
      <c r="G34" s="610"/>
      <c r="H34" s="611"/>
    </row>
    <row r="35" spans="2:10" s="488" customFormat="1" x14ac:dyDescent="0.25">
      <c r="B35" s="571"/>
      <c r="C35" s="571"/>
      <c r="D35" s="572"/>
      <c r="E35" s="627"/>
      <c r="F35" s="627"/>
      <c r="G35" s="610"/>
      <c r="H35" s="611"/>
    </row>
    <row r="36" spans="2:10" x14ac:dyDescent="0.25">
      <c r="B36" s="544"/>
      <c r="C36" s="544"/>
      <c r="D36" s="575"/>
      <c r="E36" s="615"/>
      <c r="F36" s="615"/>
      <c r="G36" s="615"/>
      <c r="H36" s="614"/>
    </row>
    <row r="37" spans="2:10" ht="15.75" thickBot="1" x14ac:dyDescent="0.3">
      <c r="B37" s="616"/>
      <c r="C37" s="548"/>
      <c r="D37" s="576"/>
      <c r="E37" s="628"/>
      <c r="F37" s="628"/>
      <c r="G37" s="613"/>
      <c r="H37" s="629"/>
      <c r="J37" s="543"/>
    </row>
    <row r="38" spans="2:10" ht="15.75" thickBot="1" x14ac:dyDescent="0.3">
      <c r="B38" s="619"/>
      <c r="C38" s="554" t="s">
        <v>17</v>
      </c>
      <c r="D38" s="555"/>
      <c r="E38" s="620"/>
      <c r="F38" s="620"/>
      <c r="G38" s="558" t="s">
        <v>15</v>
      </c>
      <c r="H38" s="501">
        <f>SUM(H30:H37)</f>
        <v>0</v>
      </c>
    </row>
    <row r="39" spans="2:10" ht="15.75" thickBot="1" x14ac:dyDescent="0.3">
      <c r="B39" s="619"/>
      <c r="C39" s="548"/>
      <c r="D39" s="559"/>
      <c r="E39" s="621"/>
      <c r="F39" s="621"/>
      <c r="G39" s="621"/>
      <c r="H39" s="622"/>
    </row>
    <row r="40" spans="2:10" ht="15.75" thickBot="1" x14ac:dyDescent="0.3">
      <c r="B40" s="623"/>
      <c r="C40" s="486" t="s">
        <v>18</v>
      </c>
      <c r="D40" s="559"/>
      <c r="E40" s="621"/>
      <c r="F40" s="621"/>
      <c r="G40" s="621"/>
      <c r="H40" s="622"/>
    </row>
    <row r="41" spans="2:10" ht="178.5" x14ac:dyDescent="0.25">
      <c r="B41" s="347" t="str">
        <f>'[2]ANAS 2015'!B21</f>
        <v>SIC.04.01.001.b</v>
      </c>
      <c r="C41" s="641" t="str">
        <f>'[3]ANAS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581" t="str">
        <f>'[2]ANAS 2015'!D21</f>
        <v xml:space="preserve">m </v>
      </c>
      <c r="E41" s="630">
        <f>36+108+36+200</f>
        <v>380</v>
      </c>
      <c r="F41" s="630">
        <f>'ANAS 2015'!E21</f>
        <v>0.4</v>
      </c>
      <c r="G41" s="632">
        <f>E41/$G$15</f>
        <v>380</v>
      </c>
      <c r="H41" s="633">
        <f>G41*F41</f>
        <v>152</v>
      </c>
      <c r="J41" s="543">
        <f>(36+108+36)+200</f>
        <v>380</v>
      </c>
    </row>
    <row r="42" spans="2:10" ht="77.25" thickBot="1" x14ac:dyDescent="0.3">
      <c r="B42" s="347" t="str">
        <f>'[2]ANAS 2015'!B22</f>
        <v xml:space="preserve">SIC.04.01.005.a </v>
      </c>
      <c r="C42" s="641" t="str">
        <f>'[3]ANAS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586" t="str">
        <f>'[2]ANAS 2015'!D22</f>
        <v xml:space="preserve">m </v>
      </c>
      <c r="E42" s="634">
        <f>E41</f>
        <v>380</v>
      </c>
      <c r="F42" s="642">
        <f>'ANAS 2015'!E22</f>
        <v>1.8</v>
      </c>
      <c r="G42" s="636">
        <f>E42/$G$15</f>
        <v>380</v>
      </c>
      <c r="H42" s="637">
        <f>G42*F42</f>
        <v>684</v>
      </c>
      <c r="J42" s="543"/>
    </row>
    <row r="43" spans="2:10" ht="15.75" thickBot="1" x14ac:dyDescent="0.3">
      <c r="B43" s="619"/>
      <c r="C43" s="554" t="s">
        <v>22</v>
      </c>
      <c r="D43" s="555"/>
      <c r="E43" s="620"/>
      <c r="F43" s="620"/>
      <c r="G43" s="558" t="s">
        <v>15</v>
      </c>
      <c r="H43" s="501">
        <f>SUM(H41:H42)</f>
        <v>836</v>
      </c>
    </row>
    <row r="44" spans="2:10" ht="15.75" thickBot="1" x14ac:dyDescent="0.3">
      <c r="C44" s="596"/>
      <c r="D44" s="597"/>
      <c r="E44" s="639"/>
      <c r="F44" s="639"/>
      <c r="G44" s="640"/>
      <c r="H44" s="640"/>
    </row>
    <row r="45" spans="2:10" ht="15.75" thickBot="1" x14ac:dyDescent="0.3">
      <c r="C45" s="600"/>
      <c r="D45" s="600"/>
      <c r="E45" s="600"/>
      <c r="F45" s="600" t="s">
        <v>23</v>
      </c>
      <c r="G45" s="601" t="s">
        <v>15</v>
      </c>
      <c r="H45" s="501">
        <f>H43+H38+H27</f>
        <v>836</v>
      </c>
    </row>
  </sheetData>
  <mergeCells count="2">
    <mergeCell ref="B2:B3"/>
    <mergeCell ref="C2:F1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7"/>
  <sheetViews>
    <sheetView topLeftCell="A34" workbookViewId="0">
      <selection activeCell="G41" sqref="G41"/>
    </sheetView>
  </sheetViews>
  <sheetFormatPr defaultRowHeight="15" x14ac:dyDescent="0.25"/>
  <cols>
    <col min="1" max="1" width="3.7109375" style="432" customWidth="1"/>
    <col min="2" max="2" width="15.7109375" style="97" customWidth="1"/>
    <col min="3" max="3" width="80.7109375" style="432" customWidth="1"/>
    <col min="4" max="4" width="8.7109375" style="495" customWidth="1"/>
    <col min="5" max="5" width="8.7109375" style="603" customWidth="1"/>
    <col min="6" max="6" width="11.140625" style="603" customWidth="1"/>
    <col min="7" max="7" width="11.28515625" style="603" bestFit="1" customWidth="1"/>
    <col min="8" max="8" width="10.140625" style="603" bestFit="1" customWidth="1"/>
    <col min="9" max="9" width="3.7109375" style="432" customWidth="1"/>
    <col min="10" max="257" width="9.140625" style="432"/>
    <col min="258" max="258" width="13.7109375" style="432" customWidth="1"/>
    <col min="259" max="259" width="42.7109375" style="432" customWidth="1"/>
    <col min="260" max="261" width="8.7109375" style="432" customWidth="1"/>
    <col min="262" max="262" width="11.140625" style="432" customWidth="1"/>
    <col min="263" max="263" width="11.28515625" style="432" bestFit="1" customWidth="1"/>
    <col min="264" max="264" width="10.140625" style="432" bestFit="1" customWidth="1"/>
    <col min="265" max="265" width="3.7109375" style="432" customWidth="1"/>
    <col min="266" max="513" width="9.140625" style="432"/>
    <col min="514" max="514" width="13.7109375" style="432" customWidth="1"/>
    <col min="515" max="515" width="42.7109375" style="432" customWidth="1"/>
    <col min="516" max="517" width="8.7109375" style="432" customWidth="1"/>
    <col min="518" max="518" width="11.140625" style="432" customWidth="1"/>
    <col min="519" max="519" width="11.28515625" style="432" bestFit="1" customWidth="1"/>
    <col min="520" max="520" width="10.140625" style="432" bestFit="1" customWidth="1"/>
    <col min="521" max="521" width="3.7109375" style="432" customWidth="1"/>
    <col min="522" max="769" width="9.140625" style="432"/>
    <col min="770" max="770" width="13.7109375" style="432" customWidth="1"/>
    <col min="771" max="771" width="42.7109375" style="432" customWidth="1"/>
    <col min="772" max="773" width="8.7109375" style="432" customWidth="1"/>
    <col min="774" max="774" width="11.140625" style="432" customWidth="1"/>
    <col min="775" max="775" width="11.28515625" style="432" bestFit="1" customWidth="1"/>
    <col min="776" max="776" width="10.140625" style="432" bestFit="1" customWidth="1"/>
    <col min="777" max="777" width="3.7109375" style="432" customWidth="1"/>
    <col min="778" max="1025" width="9.140625" style="432"/>
    <col min="1026" max="1026" width="13.7109375" style="432" customWidth="1"/>
    <col min="1027" max="1027" width="42.7109375" style="432" customWidth="1"/>
    <col min="1028" max="1029" width="8.7109375" style="432" customWidth="1"/>
    <col min="1030" max="1030" width="11.140625" style="432" customWidth="1"/>
    <col min="1031" max="1031" width="11.28515625" style="432" bestFit="1" customWidth="1"/>
    <col min="1032" max="1032" width="10.140625" style="432" bestFit="1" customWidth="1"/>
    <col min="1033" max="1033" width="3.7109375" style="432" customWidth="1"/>
    <col min="1034" max="1281" width="9.140625" style="432"/>
    <col min="1282" max="1282" width="13.7109375" style="432" customWidth="1"/>
    <col min="1283" max="1283" width="42.7109375" style="432" customWidth="1"/>
    <col min="1284" max="1285" width="8.7109375" style="432" customWidth="1"/>
    <col min="1286" max="1286" width="11.140625" style="432" customWidth="1"/>
    <col min="1287" max="1287" width="11.28515625" style="432" bestFit="1" customWidth="1"/>
    <col min="1288" max="1288" width="10.140625" style="432" bestFit="1" customWidth="1"/>
    <col min="1289" max="1289" width="3.7109375" style="432" customWidth="1"/>
    <col min="1290" max="1537" width="9.140625" style="432"/>
    <col min="1538" max="1538" width="13.7109375" style="432" customWidth="1"/>
    <col min="1539" max="1539" width="42.7109375" style="432" customWidth="1"/>
    <col min="1540" max="1541" width="8.7109375" style="432" customWidth="1"/>
    <col min="1542" max="1542" width="11.140625" style="432" customWidth="1"/>
    <col min="1543" max="1543" width="11.28515625" style="432" bestFit="1" customWidth="1"/>
    <col min="1544" max="1544" width="10.140625" style="432" bestFit="1" customWidth="1"/>
    <col min="1545" max="1545" width="3.7109375" style="432" customWidth="1"/>
    <col min="1546" max="1793" width="9.140625" style="432"/>
    <col min="1794" max="1794" width="13.7109375" style="432" customWidth="1"/>
    <col min="1795" max="1795" width="42.7109375" style="432" customWidth="1"/>
    <col min="1796" max="1797" width="8.7109375" style="432" customWidth="1"/>
    <col min="1798" max="1798" width="11.140625" style="432" customWidth="1"/>
    <col min="1799" max="1799" width="11.28515625" style="432" bestFit="1" customWidth="1"/>
    <col min="1800" max="1800" width="10.140625" style="432" bestFit="1" customWidth="1"/>
    <col min="1801" max="1801" width="3.7109375" style="432" customWidth="1"/>
    <col min="1802" max="2049" width="9.140625" style="432"/>
    <col min="2050" max="2050" width="13.7109375" style="432" customWidth="1"/>
    <col min="2051" max="2051" width="42.7109375" style="432" customWidth="1"/>
    <col min="2052" max="2053" width="8.7109375" style="432" customWidth="1"/>
    <col min="2054" max="2054" width="11.140625" style="432" customWidth="1"/>
    <col min="2055" max="2055" width="11.28515625" style="432" bestFit="1" customWidth="1"/>
    <col min="2056" max="2056" width="10.140625" style="432" bestFit="1" customWidth="1"/>
    <col min="2057" max="2057" width="3.7109375" style="432" customWidth="1"/>
    <col min="2058" max="2305" width="9.140625" style="432"/>
    <col min="2306" max="2306" width="13.7109375" style="432" customWidth="1"/>
    <col min="2307" max="2307" width="42.7109375" style="432" customWidth="1"/>
    <col min="2308" max="2309" width="8.7109375" style="432" customWidth="1"/>
    <col min="2310" max="2310" width="11.140625" style="432" customWidth="1"/>
    <col min="2311" max="2311" width="11.28515625" style="432" bestFit="1" customWidth="1"/>
    <col min="2312" max="2312" width="10.140625" style="432" bestFit="1" customWidth="1"/>
    <col min="2313" max="2313" width="3.7109375" style="432" customWidth="1"/>
    <col min="2314" max="2561" width="9.140625" style="432"/>
    <col min="2562" max="2562" width="13.7109375" style="432" customWidth="1"/>
    <col min="2563" max="2563" width="42.7109375" style="432" customWidth="1"/>
    <col min="2564" max="2565" width="8.7109375" style="432" customWidth="1"/>
    <col min="2566" max="2566" width="11.140625" style="432" customWidth="1"/>
    <col min="2567" max="2567" width="11.28515625" style="432" bestFit="1" customWidth="1"/>
    <col min="2568" max="2568" width="10.140625" style="432" bestFit="1" customWidth="1"/>
    <col min="2569" max="2569" width="3.7109375" style="432" customWidth="1"/>
    <col min="2570" max="2817" width="9.140625" style="432"/>
    <col min="2818" max="2818" width="13.7109375" style="432" customWidth="1"/>
    <col min="2819" max="2819" width="42.7109375" style="432" customWidth="1"/>
    <col min="2820" max="2821" width="8.7109375" style="432" customWidth="1"/>
    <col min="2822" max="2822" width="11.140625" style="432" customWidth="1"/>
    <col min="2823" max="2823" width="11.28515625" style="432" bestFit="1" customWidth="1"/>
    <col min="2824" max="2824" width="10.140625" style="432" bestFit="1" customWidth="1"/>
    <col min="2825" max="2825" width="3.7109375" style="432" customWidth="1"/>
    <col min="2826" max="3073" width="9.140625" style="432"/>
    <col min="3074" max="3074" width="13.7109375" style="432" customWidth="1"/>
    <col min="3075" max="3075" width="42.7109375" style="432" customWidth="1"/>
    <col min="3076" max="3077" width="8.7109375" style="432" customWidth="1"/>
    <col min="3078" max="3078" width="11.140625" style="432" customWidth="1"/>
    <col min="3079" max="3079" width="11.28515625" style="432" bestFit="1" customWidth="1"/>
    <col min="3080" max="3080" width="10.140625" style="432" bestFit="1" customWidth="1"/>
    <col min="3081" max="3081" width="3.7109375" style="432" customWidth="1"/>
    <col min="3082" max="3329" width="9.140625" style="432"/>
    <col min="3330" max="3330" width="13.7109375" style="432" customWidth="1"/>
    <col min="3331" max="3331" width="42.7109375" style="432" customWidth="1"/>
    <col min="3332" max="3333" width="8.7109375" style="432" customWidth="1"/>
    <col min="3334" max="3334" width="11.140625" style="432" customWidth="1"/>
    <col min="3335" max="3335" width="11.28515625" style="432" bestFit="1" customWidth="1"/>
    <col min="3336" max="3336" width="10.140625" style="432" bestFit="1" customWidth="1"/>
    <col min="3337" max="3337" width="3.7109375" style="432" customWidth="1"/>
    <col min="3338" max="3585" width="9.140625" style="432"/>
    <col min="3586" max="3586" width="13.7109375" style="432" customWidth="1"/>
    <col min="3587" max="3587" width="42.7109375" style="432" customWidth="1"/>
    <col min="3588" max="3589" width="8.7109375" style="432" customWidth="1"/>
    <col min="3590" max="3590" width="11.140625" style="432" customWidth="1"/>
    <col min="3591" max="3591" width="11.28515625" style="432" bestFit="1" customWidth="1"/>
    <col min="3592" max="3592" width="10.140625" style="432" bestFit="1" customWidth="1"/>
    <col min="3593" max="3593" width="3.7109375" style="432" customWidth="1"/>
    <col min="3594" max="3841" width="9.140625" style="432"/>
    <col min="3842" max="3842" width="13.7109375" style="432" customWidth="1"/>
    <col min="3843" max="3843" width="42.7109375" style="432" customWidth="1"/>
    <col min="3844" max="3845" width="8.7109375" style="432" customWidth="1"/>
    <col min="3846" max="3846" width="11.140625" style="432" customWidth="1"/>
    <col min="3847" max="3847" width="11.28515625" style="432" bestFit="1" customWidth="1"/>
    <col min="3848" max="3848" width="10.140625" style="432" bestFit="1" customWidth="1"/>
    <col min="3849" max="3849" width="3.7109375" style="432" customWidth="1"/>
    <col min="3850" max="4097" width="9.140625" style="432"/>
    <col min="4098" max="4098" width="13.7109375" style="432" customWidth="1"/>
    <col min="4099" max="4099" width="42.7109375" style="432" customWidth="1"/>
    <col min="4100" max="4101" width="8.7109375" style="432" customWidth="1"/>
    <col min="4102" max="4102" width="11.140625" style="432" customWidth="1"/>
    <col min="4103" max="4103" width="11.28515625" style="432" bestFit="1" customWidth="1"/>
    <col min="4104" max="4104" width="10.140625" style="432" bestFit="1" customWidth="1"/>
    <col min="4105" max="4105" width="3.7109375" style="432" customWidth="1"/>
    <col min="4106" max="4353" width="9.140625" style="432"/>
    <col min="4354" max="4354" width="13.7109375" style="432" customWidth="1"/>
    <col min="4355" max="4355" width="42.7109375" style="432" customWidth="1"/>
    <col min="4356" max="4357" width="8.7109375" style="432" customWidth="1"/>
    <col min="4358" max="4358" width="11.140625" style="432" customWidth="1"/>
    <col min="4359" max="4359" width="11.28515625" style="432" bestFit="1" customWidth="1"/>
    <col min="4360" max="4360" width="10.140625" style="432" bestFit="1" customWidth="1"/>
    <col min="4361" max="4361" width="3.7109375" style="432" customWidth="1"/>
    <col min="4362" max="4609" width="9.140625" style="432"/>
    <col min="4610" max="4610" width="13.7109375" style="432" customWidth="1"/>
    <col min="4611" max="4611" width="42.7109375" style="432" customWidth="1"/>
    <col min="4612" max="4613" width="8.7109375" style="432" customWidth="1"/>
    <col min="4614" max="4614" width="11.140625" style="432" customWidth="1"/>
    <col min="4615" max="4615" width="11.28515625" style="432" bestFit="1" customWidth="1"/>
    <col min="4616" max="4616" width="10.140625" style="432" bestFit="1" customWidth="1"/>
    <col min="4617" max="4617" width="3.7109375" style="432" customWidth="1"/>
    <col min="4618" max="4865" width="9.140625" style="432"/>
    <col min="4866" max="4866" width="13.7109375" style="432" customWidth="1"/>
    <col min="4867" max="4867" width="42.7109375" style="432" customWidth="1"/>
    <col min="4868" max="4869" width="8.7109375" style="432" customWidth="1"/>
    <col min="4870" max="4870" width="11.140625" style="432" customWidth="1"/>
    <col min="4871" max="4871" width="11.28515625" style="432" bestFit="1" customWidth="1"/>
    <col min="4872" max="4872" width="10.140625" style="432" bestFit="1" customWidth="1"/>
    <col min="4873" max="4873" width="3.7109375" style="432" customWidth="1"/>
    <col min="4874" max="5121" width="9.140625" style="432"/>
    <col min="5122" max="5122" width="13.7109375" style="432" customWidth="1"/>
    <col min="5123" max="5123" width="42.7109375" style="432" customWidth="1"/>
    <col min="5124" max="5125" width="8.7109375" style="432" customWidth="1"/>
    <col min="5126" max="5126" width="11.140625" style="432" customWidth="1"/>
    <col min="5127" max="5127" width="11.28515625" style="432" bestFit="1" customWidth="1"/>
    <col min="5128" max="5128" width="10.140625" style="432" bestFit="1" customWidth="1"/>
    <col min="5129" max="5129" width="3.7109375" style="432" customWidth="1"/>
    <col min="5130" max="5377" width="9.140625" style="432"/>
    <col min="5378" max="5378" width="13.7109375" style="432" customWidth="1"/>
    <col min="5379" max="5379" width="42.7109375" style="432" customWidth="1"/>
    <col min="5380" max="5381" width="8.7109375" style="432" customWidth="1"/>
    <col min="5382" max="5382" width="11.140625" style="432" customWidth="1"/>
    <col min="5383" max="5383" width="11.28515625" style="432" bestFit="1" customWidth="1"/>
    <col min="5384" max="5384" width="10.140625" style="432" bestFit="1" customWidth="1"/>
    <col min="5385" max="5385" width="3.7109375" style="432" customWidth="1"/>
    <col min="5386" max="5633" width="9.140625" style="432"/>
    <col min="5634" max="5634" width="13.7109375" style="432" customWidth="1"/>
    <col min="5635" max="5635" width="42.7109375" style="432" customWidth="1"/>
    <col min="5636" max="5637" width="8.7109375" style="432" customWidth="1"/>
    <col min="5638" max="5638" width="11.140625" style="432" customWidth="1"/>
    <col min="5639" max="5639" width="11.28515625" style="432" bestFit="1" customWidth="1"/>
    <col min="5640" max="5640" width="10.140625" style="432" bestFit="1" customWidth="1"/>
    <col min="5641" max="5641" width="3.7109375" style="432" customWidth="1"/>
    <col min="5642" max="5889" width="9.140625" style="432"/>
    <col min="5890" max="5890" width="13.7109375" style="432" customWidth="1"/>
    <col min="5891" max="5891" width="42.7109375" style="432" customWidth="1"/>
    <col min="5892" max="5893" width="8.7109375" style="432" customWidth="1"/>
    <col min="5894" max="5894" width="11.140625" style="432" customWidth="1"/>
    <col min="5895" max="5895" width="11.28515625" style="432" bestFit="1" customWidth="1"/>
    <col min="5896" max="5896" width="10.140625" style="432" bestFit="1" customWidth="1"/>
    <col min="5897" max="5897" width="3.7109375" style="432" customWidth="1"/>
    <col min="5898" max="6145" width="9.140625" style="432"/>
    <col min="6146" max="6146" width="13.7109375" style="432" customWidth="1"/>
    <col min="6147" max="6147" width="42.7109375" style="432" customWidth="1"/>
    <col min="6148" max="6149" width="8.7109375" style="432" customWidth="1"/>
    <col min="6150" max="6150" width="11.140625" style="432" customWidth="1"/>
    <col min="6151" max="6151" width="11.28515625" style="432" bestFit="1" customWidth="1"/>
    <col min="6152" max="6152" width="10.140625" style="432" bestFit="1" customWidth="1"/>
    <col min="6153" max="6153" width="3.7109375" style="432" customWidth="1"/>
    <col min="6154" max="6401" width="9.140625" style="432"/>
    <col min="6402" max="6402" width="13.7109375" style="432" customWidth="1"/>
    <col min="6403" max="6403" width="42.7109375" style="432" customWidth="1"/>
    <col min="6404" max="6405" width="8.7109375" style="432" customWidth="1"/>
    <col min="6406" max="6406" width="11.140625" style="432" customWidth="1"/>
    <col min="6407" max="6407" width="11.28515625" style="432" bestFit="1" customWidth="1"/>
    <col min="6408" max="6408" width="10.140625" style="432" bestFit="1" customWidth="1"/>
    <col min="6409" max="6409" width="3.7109375" style="432" customWidth="1"/>
    <col min="6410" max="6657" width="9.140625" style="432"/>
    <col min="6658" max="6658" width="13.7109375" style="432" customWidth="1"/>
    <col min="6659" max="6659" width="42.7109375" style="432" customWidth="1"/>
    <col min="6660" max="6661" width="8.7109375" style="432" customWidth="1"/>
    <col min="6662" max="6662" width="11.140625" style="432" customWidth="1"/>
    <col min="6663" max="6663" width="11.28515625" style="432" bestFit="1" customWidth="1"/>
    <col min="6664" max="6664" width="10.140625" style="432" bestFit="1" customWidth="1"/>
    <col min="6665" max="6665" width="3.7109375" style="432" customWidth="1"/>
    <col min="6666" max="6913" width="9.140625" style="432"/>
    <col min="6914" max="6914" width="13.7109375" style="432" customWidth="1"/>
    <col min="6915" max="6915" width="42.7109375" style="432" customWidth="1"/>
    <col min="6916" max="6917" width="8.7109375" style="432" customWidth="1"/>
    <col min="6918" max="6918" width="11.140625" style="432" customWidth="1"/>
    <col min="6919" max="6919" width="11.28515625" style="432" bestFit="1" customWidth="1"/>
    <col min="6920" max="6920" width="10.140625" style="432" bestFit="1" customWidth="1"/>
    <col min="6921" max="6921" width="3.7109375" style="432" customWidth="1"/>
    <col min="6922" max="7169" width="9.140625" style="432"/>
    <col min="7170" max="7170" width="13.7109375" style="432" customWidth="1"/>
    <col min="7171" max="7171" width="42.7109375" style="432" customWidth="1"/>
    <col min="7172" max="7173" width="8.7109375" style="432" customWidth="1"/>
    <col min="7174" max="7174" width="11.140625" style="432" customWidth="1"/>
    <col min="7175" max="7175" width="11.28515625" style="432" bestFit="1" customWidth="1"/>
    <col min="7176" max="7176" width="10.140625" style="432" bestFit="1" customWidth="1"/>
    <col min="7177" max="7177" width="3.7109375" style="432" customWidth="1"/>
    <col min="7178" max="7425" width="9.140625" style="432"/>
    <col min="7426" max="7426" width="13.7109375" style="432" customWidth="1"/>
    <col min="7427" max="7427" width="42.7109375" style="432" customWidth="1"/>
    <col min="7428" max="7429" width="8.7109375" style="432" customWidth="1"/>
    <col min="7430" max="7430" width="11.140625" style="432" customWidth="1"/>
    <col min="7431" max="7431" width="11.28515625" style="432" bestFit="1" customWidth="1"/>
    <col min="7432" max="7432" width="10.140625" style="432" bestFit="1" customWidth="1"/>
    <col min="7433" max="7433" width="3.7109375" style="432" customWidth="1"/>
    <col min="7434" max="7681" width="9.140625" style="432"/>
    <col min="7682" max="7682" width="13.7109375" style="432" customWidth="1"/>
    <col min="7683" max="7683" width="42.7109375" style="432" customWidth="1"/>
    <col min="7684" max="7685" width="8.7109375" style="432" customWidth="1"/>
    <col min="7686" max="7686" width="11.140625" style="432" customWidth="1"/>
    <col min="7687" max="7687" width="11.28515625" style="432" bestFit="1" customWidth="1"/>
    <col min="7688" max="7688" width="10.140625" style="432" bestFit="1" customWidth="1"/>
    <col min="7689" max="7689" width="3.7109375" style="432" customWidth="1"/>
    <col min="7690" max="7937" width="9.140625" style="432"/>
    <col min="7938" max="7938" width="13.7109375" style="432" customWidth="1"/>
    <col min="7939" max="7939" width="42.7109375" style="432" customWidth="1"/>
    <col min="7940" max="7941" width="8.7109375" style="432" customWidth="1"/>
    <col min="7942" max="7942" width="11.140625" style="432" customWidth="1"/>
    <col min="7943" max="7943" width="11.28515625" style="432" bestFit="1" customWidth="1"/>
    <col min="7944" max="7944" width="10.140625" style="432" bestFit="1" customWidth="1"/>
    <col min="7945" max="7945" width="3.7109375" style="432" customWidth="1"/>
    <col min="7946" max="8193" width="9.140625" style="432"/>
    <col min="8194" max="8194" width="13.7109375" style="432" customWidth="1"/>
    <col min="8195" max="8195" width="42.7109375" style="432" customWidth="1"/>
    <col min="8196" max="8197" width="8.7109375" style="432" customWidth="1"/>
    <col min="8198" max="8198" width="11.140625" style="432" customWidth="1"/>
    <col min="8199" max="8199" width="11.28515625" style="432" bestFit="1" customWidth="1"/>
    <col min="8200" max="8200" width="10.140625" style="432" bestFit="1" customWidth="1"/>
    <col min="8201" max="8201" width="3.7109375" style="432" customWidth="1"/>
    <col min="8202" max="8449" width="9.140625" style="432"/>
    <col min="8450" max="8450" width="13.7109375" style="432" customWidth="1"/>
    <col min="8451" max="8451" width="42.7109375" style="432" customWidth="1"/>
    <col min="8452" max="8453" width="8.7109375" style="432" customWidth="1"/>
    <col min="8454" max="8454" width="11.140625" style="432" customWidth="1"/>
    <col min="8455" max="8455" width="11.28515625" style="432" bestFit="1" customWidth="1"/>
    <col min="8456" max="8456" width="10.140625" style="432" bestFit="1" customWidth="1"/>
    <col min="8457" max="8457" width="3.7109375" style="432" customWidth="1"/>
    <col min="8458" max="8705" width="9.140625" style="432"/>
    <col min="8706" max="8706" width="13.7109375" style="432" customWidth="1"/>
    <col min="8707" max="8707" width="42.7109375" style="432" customWidth="1"/>
    <col min="8708" max="8709" width="8.7109375" style="432" customWidth="1"/>
    <col min="8710" max="8710" width="11.140625" style="432" customWidth="1"/>
    <col min="8711" max="8711" width="11.28515625" style="432" bestFit="1" customWidth="1"/>
    <col min="8712" max="8712" width="10.140625" style="432" bestFit="1" customWidth="1"/>
    <col min="8713" max="8713" width="3.7109375" style="432" customWidth="1"/>
    <col min="8714" max="8961" width="9.140625" style="432"/>
    <col min="8962" max="8962" width="13.7109375" style="432" customWidth="1"/>
    <col min="8963" max="8963" width="42.7109375" style="432" customWidth="1"/>
    <col min="8964" max="8965" width="8.7109375" style="432" customWidth="1"/>
    <col min="8966" max="8966" width="11.140625" style="432" customWidth="1"/>
    <col min="8967" max="8967" width="11.28515625" style="432" bestFit="1" customWidth="1"/>
    <col min="8968" max="8968" width="10.140625" style="432" bestFit="1" customWidth="1"/>
    <col min="8969" max="8969" width="3.7109375" style="432" customWidth="1"/>
    <col min="8970" max="9217" width="9.140625" style="432"/>
    <col min="9218" max="9218" width="13.7109375" style="432" customWidth="1"/>
    <col min="9219" max="9219" width="42.7109375" style="432" customWidth="1"/>
    <col min="9220" max="9221" width="8.7109375" style="432" customWidth="1"/>
    <col min="9222" max="9222" width="11.140625" style="432" customWidth="1"/>
    <col min="9223" max="9223" width="11.28515625" style="432" bestFit="1" customWidth="1"/>
    <col min="9224" max="9224" width="10.140625" style="432" bestFit="1" customWidth="1"/>
    <col min="9225" max="9225" width="3.7109375" style="432" customWidth="1"/>
    <col min="9226" max="9473" width="9.140625" style="432"/>
    <col min="9474" max="9474" width="13.7109375" style="432" customWidth="1"/>
    <col min="9475" max="9475" width="42.7109375" style="432" customWidth="1"/>
    <col min="9476" max="9477" width="8.7109375" style="432" customWidth="1"/>
    <col min="9478" max="9478" width="11.140625" style="432" customWidth="1"/>
    <col min="9479" max="9479" width="11.28515625" style="432" bestFit="1" customWidth="1"/>
    <col min="9480" max="9480" width="10.140625" style="432" bestFit="1" customWidth="1"/>
    <col min="9481" max="9481" width="3.7109375" style="432" customWidth="1"/>
    <col min="9482" max="9729" width="9.140625" style="432"/>
    <col min="9730" max="9730" width="13.7109375" style="432" customWidth="1"/>
    <col min="9731" max="9731" width="42.7109375" style="432" customWidth="1"/>
    <col min="9732" max="9733" width="8.7109375" style="432" customWidth="1"/>
    <col min="9734" max="9734" width="11.140625" style="432" customWidth="1"/>
    <col min="9735" max="9735" width="11.28515625" style="432" bestFit="1" customWidth="1"/>
    <col min="9736" max="9736" width="10.140625" style="432" bestFit="1" customWidth="1"/>
    <col min="9737" max="9737" width="3.7109375" style="432" customWidth="1"/>
    <col min="9738" max="9985" width="9.140625" style="432"/>
    <col min="9986" max="9986" width="13.7109375" style="432" customWidth="1"/>
    <col min="9987" max="9987" width="42.7109375" style="432" customWidth="1"/>
    <col min="9988" max="9989" width="8.7109375" style="432" customWidth="1"/>
    <col min="9990" max="9990" width="11.140625" style="432" customWidth="1"/>
    <col min="9991" max="9991" width="11.28515625" style="432" bestFit="1" customWidth="1"/>
    <col min="9992" max="9992" width="10.140625" style="432" bestFit="1" customWidth="1"/>
    <col min="9993" max="9993" width="3.7109375" style="432" customWidth="1"/>
    <col min="9994" max="10241" width="9.140625" style="432"/>
    <col min="10242" max="10242" width="13.7109375" style="432" customWidth="1"/>
    <col min="10243" max="10243" width="42.7109375" style="432" customWidth="1"/>
    <col min="10244" max="10245" width="8.7109375" style="432" customWidth="1"/>
    <col min="10246" max="10246" width="11.140625" style="432" customWidth="1"/>
    <col min="10247" max="10247" width="11.28515625" style="432" bestFit="1" customWidth="1"/>
    <col min="10248" max="10248" width="10.140625" style="432" bestFit="1" customWidth="1"/>
    <col min="10249" max="10249" width="3.7109375" style="432" customWidth="1"/>
    <col min="10250" max="10497" width="9.140625" style="432"/>
    <col min="10498" max="10498" width="13.7109375" style="432" customWidth="1"/>
    <col min="10499" max="10499" width="42.7109375" style="432" customWidth="1"/>
    <col min="10500" max="10501" width="8.7109375" style="432" customWidth="1"/>
    <col min="10502" max="10502" width="11.140625" style="432" customWidth="1"/>
    <col min="10503" max="10503" width="11.28515625" style="432" bestFit="1" customWidth="1"/>
    <col min="10504" max="10504" width="10.140625" style="432" bestFit="1" customWidth="1"/>
    <col min="10505" max="10505" width="3.7109375" style="432" customWidth="1"/>
    <col min="10506" max="10753" width="9.140625" style="432"/>
    <col min="10754" max="10754" width="13.7109375" style="432" customWidth="1"/>
    <col min="10755" max="10755" width="42.7109375" style="432" customWidth="1"/>
    <col min="10756" max="10757" width="8.7109375" style="432" customWidth="1"/>
    <col min="10758" max="10758" width="11.140625" style="432" customWidth="1"/>
    <col min="10759" max="10759" width="11.28515625" style="432" bestFit="1" customWidth="1"/>
    <col min="10760" max="10760" width="10.140625" style="432" bestFit="1" customWidth="1"/>
    <col min="10761" max="10761" width="3.7109375" style="432" customWidth="1"/>
    <col min="10762" max="11009" width="9.140625" style="432"/>
    <col min="11010" max="11010" width="13.7109375" style="432" customWidth="1"/>
    <col min="11011" max="11011" width="42.7109375" style="432" customWidth="1"/>
    <col min="11012" max="11013" width="8.7109375" style="432" customWidth="1"/>
    <col min="11014" max="11014" width="11.140625" style="432" customWidth="1"/>
    <col min="11015" max="11015" width="11.28515625" style="432" bestFit="1" customWidth="1"/>
    <col min="11016" max="11016" width="10.140625" style="432" bestFit="1" customWidth="1"/>
    <col min="11017" max="11017" width="3.7109375" style="432" customWidth="1"/>
    <col min="11018" max="11265" width="9.140625" style="432"/>
    <col min="11266" max="11266" width="13.7109375" style="432" customWidth="1"/>
    <col min="11267" max="11267" width="42.7109375" style="432" customWidth="1"/>
    <col min="11268" max="11269" width="8.7109375" style="432" customWidth="1"/>
    <col min="11270" max="11270" width="11.140625" style="432" customWidth="1"/>
    <col min="11271" max="11271" width="11.28515625" style="432" bestFit="1" customWidth="1"/>
    <col min="11272" max="11272" width="10.140625" style="432" bestFit="1" customWidth="1"/>
    <col min="11273" max="11273" width="3.7109375" style="432" customWidth="1"/>
    <col min="11274" max="11521" width="9.140625" style="432"/>
    <col min="11522" max="11522" width="13.7109375" style="432" customWidth="1"/>
    <col min="11523" max="11523" width="42.7109375" style="432" customWidth="1"/>
    <col min="11524" max="11525" width="8.7109375" style="432" customWidth="1"/>
    <col min="11526" max="11526" width="11.140625" style="432" customWidth="1"/>
    <col min="11527" max="11527" width="11.28515625" style="432" bestFit="1" customWidth="1"/>
    <col min="11528" max="11528" width="10.140625" style="432" bestFit="1" customWidth="1"/>
    <col min="11529" max="11529" width="3.7109375" style="432" customWidth="1"/>
    <col min="11530" max="11777" width="9.140625" style="432"/>
    <col min="11778" max="11778" width="13.7109375" style="432" customWidth="1"/>
    <col min="11779" max="11779" width="42.7109375" style="432" customWidth="1"/>
    <col min="11780" max="11781" width="8.7109375" style="432" customWidth="1"/>
    <col min="11782" max="11782" width="11.140625" style="432" customWidth="1"/>
    <col min="11783" max="11783" width="11.28515625" style="432" bestFit="1" customWidth="1"/>
    <col min="11784" max="11784" width="10.140625" style="432" bestFit="1" customWidth="1"/>
    <col min="11785" max="11785" width="3.7109375" style="432" customWidth="1"/>
    <col min="11786" max="12033" width="9.140625" style="432"/>
    <col min="12034" max="12034" width="13.7109375" style="432" customWidth="1"/>
    <col min="12035" max="12035" width="42.7109375" style="432" customWidth="1"/>
    <col min="12036" max="12037" width="8.7109375" style="432" customWidth="1"/>
    <col min="12038" max="12038" width="11.140625" style="432" customWidth="1"/>
    <col min="12039" max="12039" width="11.28515625" style="432" bestFit="1" customWidth="1"/>
    <col min="12040" max="12040" width="10.140625" style="432" bestFit="1" customWidth="1"/>
    <col min="12041" max="12041" width="3.7109375" style="432" customWidth="1"/>
    <col min="12042" max="12289" width="9.140625" style="432"/>
    <col min="12290" max="12290" width="13.7109375" style="432" customWidth="1"/>
    <col min="12291" max="12291" width="42.7109375" style="432" customWidth="1"/>
    <col min="12292" max="12293" width="8.7109375" style="432" customWidth="1"/>
    <col min="12294" max="12294" width="11.140625" style="432" customWidth="1"/>
    <col min="12295" max="12295" width="11.28515625" style="432" bestFit="1" customWidth="1"/>
    <col min="12296" max="12296" width="10.140625" style="432" bestFit="1" customWidth="1"/>
    <col min="12297" max="12297" width="3.7109375" style="432" customWidth="1"/>
    <col min="12298" max="12545" width="9.140625" style="432"/>
    <col min="12546" max="12546" width="13.7109375" style="432" customWidth="1"/>
    <col min="12547" max="12547" width="42.7109375" style="432" customWidth="1"/>
    <col min="12548" max="12549" width="8.7109375" style="432" customWidth="1"/>
    <col min="12550" max="12550" width="11.140625" style="432" customWidth="1"/>
    <col min="12551" max="12551" width="11.28515625" style="432" bestFit="1" customWidth="1"/>
    <col min="12552" max="12552" width="10.140625" style="432" bestFit="1" customWidth="1"/>
    <col min="12553" max="12553" width="3.7109375" style="432" customWidth="1"/>
    <col min="12554" max="12801" width="9.140625" style="432"/>
    <col min="12802" max="12802" width="13.7109375" style="432" customWidth="1"/>
    <col min="12803" max="12803" width="42.7109375" style="432" customWidth="1"/>
    <col min="12804" max="12805" width="8.7109375" style="432" customWidth="1"/>
    <col min="12806" max="12806" width="11.140625" style="432" customWidth="1"/>
    <col min="12807" max="12807" width="11.28515625" style="432" bestFit="1" customWidth="1"/>
    <col min="12808" max="12808" width="10.140625" style="432" bestFit="1" customWidth="1"/>
    <col min="12809" max="12809" width="3.7109375" style="432" customWidth="1"/>
    <col min="12810" max="13057" width="9.140625" style="432"/>
    <col min="13058" max="13058" width="13.7109375" style="432" customWidth="1"/>
    <col min="13059" max="13059" width="42.7109375" style="432" customWidth="1"/>
    <col min="13060" max="13061" width="8.7109375" style="432" customWidth="1"/>
    <col min="13062" max="13062" width="11.140625" style="432" customWidth="1"/>
    <col min="13063" max="13063" width="11.28515625" style="432" bestFit="1" customWidth="1"/>
    <col min="13064" max="13064" width="10.140625" style="432" bestFit="1" customWidth="1"/>
    <col min="13065" max="13065" width="3.7109375" style="432" customWidth="1"/>
    <col min="13066" max="13313" width="9.140625" style="432"/>
    <col min="13314" max="13314" width="13.7109375" style="432" customWidth="1"/>
    <col min="13315" max="13315" width="42.7109375" style="432" customWidth="1"/>
    <col min="13316" max="13317" width="8.7109375" style="432" customWidth="1"/>
    <col min="13318" max="13318" width="11.140625" style="432" customWidth="1"/>
    <col min="13319" max="13319" width="11.28515625" style="432" bestFit="1" customWidth="1"/>
    <col min="13320" max="13320" width="10.140625" style="432" bestFit="1" customWidth="1"/>
    <col min="13321" max="13321" width="3.7109375" style="432" customWidth="1"/>
    <col min="13322" max="13569" width="9.140625" style="432"/>
    <col min="13570" max="13570" width="13.7109375" style="432" customWidth="1"/>
    <col min="13571" max="13571" width="42.7109375" style="432" customWidth="1"/>
    <col min="13572" max="13573" width="8.7109375" style="432" customWidth="1"/>
    <col min="13574" max="13574" width="11.140625" style="432" customWidth="1"/>
    <col min="13575" max="13575" width="11.28515625" style="432" bestFit="1" customWidth="1"/>
    <col min="13576" max="13576" width="10.140625" style="432" bestFit="1" customWidth="1"/>
    <col min="13577" max="13577" width="3.7109375" style="432" customWidth="1"/>
    <col min="13578" max="13825" width="9.140625" style="432"/>
    <col min="13826" max="13826" width="13.7109375" style="432" customWidth="1"/>
    <col min="13827" max="13827" width="42.7109375" style="432" customWidth="1"/>
    <col min="13828" max="13829" width="8.7109375" style="432" customWidth="1"/>
    <col min="13830" max="13830" width="11.140625" style="432" customWidth="1"/>
    <col min="13831" max="13831" width="11.28515625" style="432" bestFit="1" customWidth="1"/>
    <col min="13832" max="13832" width="10.140625" style="432" bestFit="1" customWidth="1"/>
    <col min="13833" max="13833" width="3.7109375" style="432" customWidth="1"/>
    <col min="13834" max="14081" width="9.140625" style="432"/>
    <col min="14082" max="14082" width="13.7109375" style="432" customWidth="1"/>
    <col min="14083" max="14083" width="42.7109375" style="432" customWidth="1"/>
    <col min="14084" max="14085" width="8.7109375" style="432" customWidth="1"/>
    <col min="14086" max="14086" width="11.140625" style="432" customWidth="1"/>
    <col min="14087" max="14087" width="11.28515625" style="432" bestFit="1" customWidth="1"/>
    <col min="14088" max="14088" width="10.140625" style="432" bestFit="1" customWidth="1"/>
    <col min="14089" max="14089" width="3.7109375" style="432" customWidth="1"/>
    <col min="14090" max="14337" width="9.140625" style="432"/>
    <col min="14338" max="14338" width="13.7109375" style="432" customWidth="1"/>
    <col min="14339" max="14339" width="42.7109375" style="432" customWidth="1"/>
    <col min="14340" max="14341" width="8.7109375" style="432" customWidth="1"/>
    <col min="14342" max="14342" width="11.140625" style="432" customWidth="1"/>
    <col min="14343" max="14343" width="11.28515625" style="432" bestFit="1" customWidth="1"/>
    <col min="14344" max="14344" width="10.140625" style="432" bestFit="1" customWidth="1"/>
    <col min="14345" max="14345" width="3.7109375" style="432" customWidth="1"/>
    <col min="14346" max="14593" width="9.140625" style="432"/>
    <col min="14594" max="14594" width="13.7109375" style="432" customWidth="1"/>
    <col min="14595" max="14595" width="42.7109375" style="432" customWidth="1"/>
    <col min="14596" max="14597" width="8.7109375" style="432" customWidth="1"/>
    <col min="14598" max="14598" width="11.140625" style="432" customWidth="1"/>
    <col min="14599" max="14599" width="11.28515625" style="432" bestFit="1" customWidth="1"/>
    <col min="14600" max="14600" width="10.140625" style="432" bestFit="1" customWidth="1"/>
    <col min="14601" max="14601" width="3.7109375" style="432" customWidth="1"/>
    <col min="14602" max="14849" width="9.140625" style="432"/>
    <col min="14850" max="14850" width="13.7109375" style="432" customWidth="1"/>
    <col min="14851" max="14851" width="42.7109375" style="432" customWidth="1"/>
    <col min="14852" max="14853" width="8.7109375" style="432" customWidth="1"/>
    <col min="14854" max="14854" width="11.140625" style="432" customWidth="1"/>
    <col min="14855" max="14855" width="11.28515625" style="432" bestFit="1" customWidth="1"/>
    <col min="14856" max="14856" width="10.140625" style="432" bestFit="1" customWidth="1"/>
    <col min="14857" max="14857" width="3.7109375" style="432" customWidth="1"/>
    <col min="14858" max="15105" width="9.140625" style="432"/>
    <col min="15106" max="15106" width="13.7109375" style="432" customWidth="1"/>
    <col min="15107" max="15107" width="42.7109375" style="432" customWidth="1"/>
    <col min="15108" max="15109" width="8.7109375" style="432" customWidth="1"/>
    <col min="15110" max="15110" width="11.140625" style="432" customWidth="1"/>
    <col min="15111" max="15111" width="11.28515625" style="432" bestFit="1" customWidth="1"/>
    <col min="15112" max="15112" width="10.140625" style="432" bestFit="1" customWidth="1"/>
    <col min="15113" max="15113" width="3.7109375" style="432" customWidth="1"/>
    <col min="15114" max="15361" width="9.140625" style="432"/>
    <col min="15362" max="15362" width="13.7109375" style="432" customWidth="1"/>
    <col min="15363" max="15363" width="42.7109375" style="432" customWidth="1"/>
    <col min="15364" max="15365" width="8.7109375" style="432" customWidth="1"/>
    <col min="15366" max="15366" width="11.140625" style="432" customWidth="1"/>
    <col min="15367" max="15367" width="11.28515625" style="432" bestFit="1" customWidth="1"/>
    <col min="15368" max="15368" width="10.140625" style="432" bestFit="1" customWidth="1"/>
    <col min="15369" max="15369" width="3.7109375" style="432" customWidth="1"/>
    <col min="15370" max="15617" width="9.140625" style="432"/>
    <col min="15618" max="15618" width="13.7109375" style="432" customWidth="1"/>
    <col min="15619" max="15619" width="42.7109375" style="432" customWidth="1"/>
    <col min="15620" max="15621" width="8.7109375" style="432" customWidth="1"/>
    <col min="15622" max="15622" width="11.140625" style="432" customWidth="1"/>
    <col min="15623" max="15623" width="11.28515625" style="432" bestFit="1" customWidth="1"/>
    <col min="15624" max="15624" width="10.140625" style="432" bestFit="1" customWidth="1"/>
    <col min="15625" max="15625" width="3.7109375" style="432" customWidth="1"/>
    <col min="15626" max="15873" width="9.140625" style="432"/>
    <col min="15874" max="15874" width="13.7109375" style="432" customWidth="1"/>
    <col min="15875" max="15875" width="42.7109375" style="432" customWidth="1"/>
    <col min="15876" max="15877" width="8.7109375" style="432" customWidth="1"/>
    <col min="15878" max="15878" width="11.140625" style="432" customWidth="1"/>
    <col min="15879" max="15879" width="11.28515625" style="432" bestFit="1" customWidth="1"/>
    <col min="15880" max="15880" width="10.140625" style="432" bestFit="1" customWidth="1"/>
    <col min="15881" max="15881" width="3.7109375" style="432" customWidth="1"/>
    <col min="15882" max="16129" width="9.140625" style="432"/>
    <col min="16130" max="16130" width="13.7109375" style="432" customWidth="1"/>
    <col min="16131" max="16131" width="42.7109375" style="432" customWidth="1"/>
    <col min="16132" max="16133" width="8.7109375" style="432" customWidth="1"/>
    <col min="16134" max="16134" width="11.140625" style="432" customWidth="1"/>
    <col min="16135" max="16135" width="11.28515625" style="432" bestFit="1" customWidth="1"/>
    <col min="16136" max="16136" width="10.140625" style="432" bestFit="1" customWidth="1"/>
    <col min="16137" max="16137" width="3.7109375" style="432" customWidth="1"/>
    <col min="16138" max="16384" width="9.140625" style="432"/>
  </cols>
  <sheetData>
    <row r="1" spans="2:12" ht="15.75" thickBot="1" x14ac:dyDescent="0.3">
      <c r="C1" s="492"/>
      <c r="D1" s="493"/>
    </row>
    <row r="2" spans="2:12" ht="15" customHeight="1" x14ac:dyDescent="0.25">
      <c r="B2" s="756" t="s">
        <v>227</v>
      </c>
      <c r="C2" s="747" t="s">
        <v>289</v>
      </c>
      <c r="D2" s="758"/>
      <c r="E2" s="758"/>
      <c r="F2" s="759"/>
    </row>
    <row r="3" spans="2:12" ht="15.75" thickBot="1" x14ac:dyDescent="0.3">
      <c r="B3" s="757"/>
      <c r="C3" s="760"/>
      <c r="D3" s="761"/>
      <c r="E3" s="761"/>
      <c r="F3" s="762"/>
      <c r="L3" s="97"/>
    </row>
    <row r="4" spans="2:12" x14ac:dyDescent="0.25">
      <c r="C4" s="760"/>
      <c r="D4" s="761"/>
      <c r="E4" s="761"/>
      <c r="F4" s="762"/>
    </row>
    <row r="5" spans="2:12" x14ac:dyDescent="0.25">
      <c r="C5" s="760"/>
      <c r="D5" s="761"/>
      <c r="E5" s="761"/>
      <c r="F5" s="762"/>
    </row>
    <row r="6" spans="2:12" x14ac:dyDescent="0.25">
      <c r="C6" s="760"/>
      <c r="D6" s="761"/>
      <c r="E6" s="761"/>
      <c r="F6" s="762"/>
      <c r="K6" s="643"/>
    </row>
    <row r="7" spans="2:12" x14ac:dyDescent="0.25">
      <c r="C7" s="760"/>
      <c r="D7" s="761"/>
      <c r="E7" s="761"/>
      <c r="F7" s="762"/>
    </row>
    <row r="8" spans="2:12" x14ac:dyDescent="0.25">
      <c r="C8" s="760"/>
      <c r="D8" s="761"/>
      <c r="E8" s="761"/>
      <c r="F8" s="762"/>
    </row>
    <row r="9" spans="2:12" x14ac:dyDescent="0.25">
      <c r="C9" s="760"/>
      <c r="D9" s="761"/>
      <c r="E9" s="761"/>
      <c r="F9" s="762"/>
    </row>
    <row r="10" spans="2:12" x14ac:dyDescent="0.25">
      <c r="C10" s="760"/>
      <c r="D10" s="761"/>
      <c r="E10" s="761"/>
      <c r="F10" s="762"/>
    </row>
    <row r="11" spans="2:12" x14ac:dyDescent="0.25">
      <c r="C11" s="760"/>
      <c r="D11" s="761"/>
      <c r="E11" s="761"/>
      <c r="F11" s="762"/>
    </row>
    <row r="12" spans="2:12" x14ac:dyDescent="0.25">
      <c r="C12" s="760"/>
      <c r="D12" s="761"/>
      <c r="E12" s="761"/>
      <c r="F12" s="762"/>
    </row>
    <row r="13" spans="2:12" x14ac:dyDescent="0.25">
      <c r="C13" s="763"/>
      <c r="D13" s="764"/>
      <c r="E13" s="764"/>
      <c r="F13" s="765"/>
    </row>
    <row r="14" spans="2:12" ht="15.75" thickBot="1" x14ac:dyDescent="0.3"/>
    <row r="15" spans="2:12" s="496" customFormat="1" ht="13.5" thickBot="1" x14ac:dyDescent="0.25">
      <c r="B15" s="644"/>
      <c r="C15" s="496" t="s">
        <v>0</v>
      </c>
      <c r="D15" s="498"/>
      <c r="E15" s="499"/>
      <c r="F15" s="500" t="s">
        <v>1</v>
      </c>
      <c r="G15" s="501">
        <v>1</v>
      </c>
      <c r="H15" s="499"/>
    </row>
    <row r="16" spans="2:12" ht="15.75" thickBot="1" x14ac:dyDescent="0.3">
      <c r="C16" s="496"/>
      <c r="F16" s="500"/>
      <c r="G16" s="501"/>
    </row>
    <row r="17" spans="2:13" ht="15.75" thickBot="1" x14ac:dyDescent="0.3">
      <c r="C17" s="496"/>
      <c r="F17" s="500"/>
      <c r="G17" s="501"/>
    </row>
    <row r="18" spans="2:13" ht="15.75" thickBot="1" x14ac:dyDescent="0.3"/>
    <row r="19" spans="2:13" s="507" customFormat="1" ht="12.75" x14ac:dyDescent="0.2">
      <c r="B19" s="502" t="s">
        <v>2</v>
      </c>
      <c r="C19" s="503" t="s">
        <v>3</v>
      </c>
      <c r="D19" s="503" t="s">
        <v>4</v>
      </c>
      <c r="E19" s="504" t="s">
        <v>5</v>
      </c>
      <c r="F19" s="504" t="s">
        <v>6</v>
      </c>
      <c r="G19" s="504" t="s">
        <v>7</v>
      </c>
      <c r="H19" s="504" t="s">
        <v>8</v>
      </c>
    </row>
    <row r="20" spans="2:13" s="507" customFormat="1" ht="13.5" thickBot="1" x14ac:dyDescent="0.25">
      <c r="B20" s="604" t="s">
        <v>9</v>
      </c>
      <c r="C20" s="509"/>
      <c r="D20" s="509"/>
      <c r="E20" s="510"/>
      <c r="F20" s="510"/>
      <c r="G20" s="510"/>
      <c r="H20" s="510"/>
    </row>
    <row r="21" spans="2:13" s="507" customFormat="1" ht="13.5" thickBot="1" x14ac:dyDescent="0.25">
      <c r="B21" s="645"/>
      <c r="C21" s="486" t="s">
        <v>13</v>
      </c>
      <c r="D21" s="514"/>
      <c r="E21" s="515"/>
      <c r="F21" s="515"/>
      <c r="G21" s="515"/>
      <c r="H21" s="517"/>
    </row>
    <row r="22" spans="2:13" s="525" customFormat="1" ht="12.75" x14ac:dyDescent="0.2">
      <c r="B22" s="646"/>
      <c r="C22" s="519"/>
      <c r="D22" s="520"/>
      <c r="E22" s="521"/>
      <c r="F22" s="521"/>
      <c r="G22" s="607"/>
      <c r="H22" s="608"/>
    </row>
    <row r="23" spans="2:13" s="533" customFormat="1" x14ac:dyDescent="0.25">
      <c r="B23" s="647"/>
      <c r="C23" s="527"/>
      <c r="D23" s="609"/>
      <c r="E23" s="529"/>
      <c r="F23" s="529"/>
      <c r="G23" s="610"/>
      <c r="H23" s="611"/>
      <c r="J23" s="534"/>
      <c r="K23" s="535"/>
      <c r="L23" s="536"/>
      <c r="M23" s="536"/>
    </row>
    <row r="24" spans="2:13" x14ac:dyDescent="0.25">
      <c r="B24" s="648"/>
      <c r="C24" s="537"/>
      <c r="D24" s="612"/>
      <c r="E24" s="539"/>
      <c r="F24" s="539"/>
      <c r="G24" s="613"/>
      <c r="H24" s="614"/>
      <c r="J24" s="543"/>
    </row>
    <row r="25" spans="2:13" x14ac:dyDescent="0.25">
      <c r="B25" s="648"/>
      <c r="C25" s="544"/>
      <c r="D25" s="612"/>
      <c r="E25" s="615"/>
      <c r="F25" s="615"/>
      <c r="G25" s="613"/>
      <c r="H25" s="614"/>
      <c r="J25" s="543"/>
    </row>
    <row r="26" spans="2:13" ht="15.75" thickBot="1" x14ac:dyDescent="0.3">
      <c r="B26" s="649"/>
      <c r="C26" s="548"/>
      <c r="D26" s="549"/>
      <c r="E26" s="617"/>
      <c r="F26" s="617"/>
      <c r="G26" s="617"/>
      <c r="H26" s="618"/>
    </row>
    <row r="27" spans="2:13" ht="15.75" thickBot="1" x14ac:dyDescent="0.3">
      <c r="B27" s="650"/>
      <c r="C27" s="554" t="s">
        <v>14</v>
      </c>
      <c r="D27" s="555"/>
      <c r="E27" s="620"/>
      <c r="F27" s="620"/>
      <c r="G27" s="558" t="s">
        <v>15</v>
      </c>
      <c r="H27" s="501">
        <f>SUM(H22:H26)</f>
        <v>0</v>
      </c>
    </row>
    <row r="28" spans="2:13" ht="15.75" thickBot="1" x14ac:dyDescent="0.3">
      <c r="B28" s="650"/>
      <c r="C28" s="548"/>
      <c r="D28" s="559"/>
      <c r="E28" s="621"/>
      <c r="F28" s="621"/>
      <c r="G28" s="621"/>
      <c r="H28" s="622"/>
    </row>
    <row r="29" spans="2:13" ht="15.75" thickBot="1" x14ac:dyDescent="0.3">
      <c r="B29" s="651"/>
      <c r="C29" s="486" t="s">
        <v>16</v>
      </c>
      <c r="D29" s="559"/>
      <c r="E29" s="621"/>
      <c r="F29" s="621"/>
      <c r="G29" s="621"/>
      <c r="H29" s="622"/>
    </row>
    <row r="30" spans="2:13" s="488" customFormat="1" x14ac:dyDescent="0.25">
      <c r="B30" s="652"/>
      <c r="C30" s="565"/>
      <c r="D30" s="566"/>
      <c r="E30" s="625"/>
      <c r="F30" s="625"/>
      <c r="G30" s="625"/>
      <c r="H30" s="626"/>
    </row>
    <row r="31" spans="2:13" s="488" customFormat="1" x14ac:dyDescent="0.25">
      <c r="B31" s="653"/>
      <c r="C31" s="571"/>
      <c r="D31" s="654"/>
      <c r="E31" s="655"/>
      <c r="F31" s="655"/>
      <c r="G31" s="610"/>
      <c r="H31" s="611"/>
    </row>
    <row r="32" spans="2:13" s="488" customFormat="1" x14ac:dyDescent="0.25">
      <c r="B32" s="653"/>
      <c r="C32" s="571"/>
      <c r="D32" s="572"/>
      <c r="E32" s="627"/>
      <c r="F32" s="627"/>
      <c r="G32" s="610"/>
      <c r="H32" s="611"/>
    </row>
    <row r="33" spans="2:10" s="488" customFormat="1" x14ac:dyDescent="0.25">
      <c r="B33" s="653"/>
      <c r="C33" s="571"/>
      <c r="D33" s="572"/>
      <c r="E33" s="627"/>
      <c r="F33" s="627"/>
      <c r="G33" s="627"/>
      <c r="H33" s="611"/>
    </row>
    <row r="34" spans="2:10" s="488" customFormat="1" x14ac:dyDescent="0.25">
      <c r="B34" s="653"/>
      <c r="C34" s="571"/>
      <c r="D34" s="572"/>
      <c r="E34" s="627"/>
      <c r="F34" s="627"/>
      <c r="G34" s="610"/>
      <c r="H34" s="611"/>
    </row>
    <row r="35" spans="2:10" s="488" customFormat="1" x14ac:dyDescent="0.25">
      <c r="B35" s="653"/>
      <c r="C35" s="571"/>
      <c r="D35" s="572"/>
      <c r="E35" s="627"/>
      <c r="F35" s="627"/>
      <c r="G35" s="610"/>
      <c r="H35" s="611"/>
    </row>
    <row r="36" spans="2:10" x14ac:dyDescent="0.25">
      <c r="B36" s="648"/>
      <c r="C36" s="544"/>
      <c r="D36" s="549"/>
      <c r="E36" s="617"/>
      <c r="F36" s="617"/>
      <c r="G36" s="615"/>
      <c r="H36" s="618"/>
    </row>
    <row r="37" spans="2:10" ht="15.75" thickBot="1" x14ac:dyDescent="0.3">
      <c r="B37" s="649"/>
      <c r="C37" s="548"/>
      <c r="D37" s="576"/>
      <c r="E37" s="628"/>
      <c r="F37" s="628"/>
      <c r="G37" s="613"/>
      <c r="H37" s="629"/>
      <c r="J37" s="543"/>
    </row>
    <row r="38" spans="2:10" ht="15.75" thickBot="1" x14ac:dyDescent="0.3">
      <c r="B38" s="650"/>
      <c r="C38" s="554" t="s">
        <v>17</v>
      </c>
      <c r="D38" s="555"/>
      <c r="E38" s="620"/>
      <c r="F38" s="620"/>
      <c r="G38" s="558" t="s">
        <v>15</v>
      </c>
      <c r="H38" s="501">
        <f>SUM(H30:H37)</f>
        <v>0</v>
      </c>
    </row>
    <row r="39" spans="2:10" ht="15.75" thickBot="1" x14ac:dyDescent="0.3">
      <c r="B39" s="650"/>
      <c r="C39" s="548"/>
      <c r="D39" s="559"/>
      <c r="E39" s="621"/>
      <c r="F39" s="621"/>
      <c r="G39" s="621"/>
      <c r="H39" s="622"/>
    </row>
    <row r="40" spans="2:10" ht="15.75" thickBot="1" x14ac:dyDescent="0.3">
      <c r="B40" s="651"/>
      <c r="C40" s="486" t="s">
        <v>18</v>
      </c>
      <c r="D40" s="656"/>
      <c r="E40" s="657"/>
      <c r="F40" s="657"/>
      <c r="G40" s="657"/>
      <c r="H40" s="658"/>
    </row>
    <row r="41" spans="2:10" ht="165.75" x14ac:dyDescent="0.25">
      <c r="B41" s="347" t="str">
        <f>'[2]ANAS 2015'!B18</f>
        <v xml:space="preserve">SIC.04.03.005 </v>
      </c>
      <c r="C41" s="641" t="str">
        <f>'[2]ANAS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591" t="str">
        <f>'[2]ANAS 2015'!D18</f>
        <v xml:space="preserve">cad </v>
      </c>
      <c r="E41" s="642">
        <f>'BSIC10.a-2C'!E47</f>
        <v>119</v>
      </c>
      <c r="F41" s="642">
        <f>'ANAS 2015'!E18</f>
        <v>0.4</v>
      </c>
      <c r="G41" s="659">
        <f>E41/$G$15</f>
        <v>119</v>
      </c>
      <c r="H41" s="660">
        <f>G41*F41</f>
        <v>47.6</v>
      </c>
      <c r="J41" s="543"/>
    </row>
    <row r="42" spans="2:10" ht="153" x14ac:dyDescent="0.25">
      <c r="B42" s="348" t="str">
        <f>'[2]ANAS 2015'!B20</f>
        <v xml:space="preserve">SIC.04.04.001 </v>
      </c>
      <c r="C42" s="641" t="str">
        <f>'[2]ANAS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586" t="str">
        <f>'[2]ANAS 2015'!D20</f>
        <v xml:space="preserve">cad </v>
      </c>
      <c r="E42" s="587">
        <f>'BSIC10.a-2C'!E43</f>
        <v>28</v>
      </c>
      <c r="F42" s="592">
        <f>'ANAS 2015'!E20</f>
        <v>0.85</v>
      </c>
      <c r="G42" s="589">
        <f>E42/$G$15</f>
        <v>28</v>
      </c>
      <c r="H42" s="590">
        <f>G42*F42</f>
        <v>23.8</v>
      </c>
      <c r="J42" s="543"/>
    </row>
    <row r="43" spans="2:10" ht="153" x14ac:dyDescent="0.25">
      <c r="B43" s="348" t="str">
        <f>'[2]ANAS 2015'!B19</f>
        <v xml:space="preserve">SIC.04.03.015 </v>
      </c>
      <c r="C43" s="641" t="str">
        <f>'[2]ANAS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586" t="str">
        <f>'[2]ANAS 2015'!D19</f>
        <v xml:space="preserve">cad </v>
      </c>
      <c r="E43" s="587">
        <f>'BSIC10.a-2C'!E48</f>
        <v>37</v>
      </c>
      <c r="F43" s="587">
        <f>'ANAS 2015'!E19</f>
        <v>0.25</v>
      </c>
      <c r="G43" s="589">
        <f>E43/$G$15</f>
        <v>37</v>
      </c>
      <c r="H43" s="590">
        <f>G43*F43</f>
        <v>9.25</v>
      </c>
      <c r="J43" s="543"/>
    </row>
    <row r="44" spans="2:10" ht="26.25" thickBot="1" x14ac:dyDescent="0.3">
      <c r="B44" s="347" t="str">
        <f>'[2]ANALISI DI MERCATO'!B5</f>
        <v>BSIC-AM003</v>
      </c>
      <c r="C44" s="641" t="str">
        <f>'[2]ANALISI DI MERCATO'!C5</f>
        <v>Pannello 90x90 fondo nero - 8 fari a led diam. 200 certificato, compreso di Cavalletto verticale e batterie (durata 8 ore). Compenso giornaliero.</v>
      </c>
      <c r="D44" s="586" t="str">
        <f>'[2]ANALISI DI MERCATO'!D5</f>
        <v>giorno</v>
      </c>
      <c r="E44" s="587">
        <f>'BSIC10.a-2C'!E49</f>
        <v>2</v>
      </c>
      <c r="F44" s="587">
        <f>'ANALISI DI MERCATO'!H5</f>
        <v>37.774421333333336</v>
      </c>
      <c r="G44" s="636">
        <f>E44/$G$15</f>
        <v>2</v>
      </c>
      <c r="H44" s="637">
        <f>G44*F44</f>
        <v>75.548842666666673</v>
      </c>
      <c r="J44" s="543"/>
    </row>
    <row r="45" spans="2:10" ht="15.75" thickBot="1" x14ac:dyDescent="0.3">
      <c r="B45" s="650"/>
      <c r="C45" s="554" t="s">
        <v>22</v>
      </c>
      <c r="D45" s="555"/>
      <c r="E45" s="620"/>
      <c r="F45" s="620"/>
      <c r="G45" s="558" t="s">
        <v>15</v>
      </c>
      <c r="H45" s="501">
        <f>SUM(H41:H44)</f>
        <v>156.19884266666668</v>
      </c>
    </row>
    <row r="46" spans="2:10" ht="15.75" thickBot="1" x14ac:dyDescent="0.3">
      <c r="C46" s="596"/>
      <c r="D46" s="597"/>
      <c r="E46" s="639"/>
      <c r="F46" s="639"/>
      <c r="G46" s="640"/>
      <c r="H46" s="640"/>
    </row>
    <row r="47" spans="2:10" ht="15.75" thickBot="1" x14ac:dyDescent="0.3">
      <c r="C47" s="600"/>
      <c r="D47" s="600"/>
      <c r="E47" s="600"/>
      <c r="F47" s="600" t="s">
        <v>23</v>
      </c>
      <c r="G47" s="601" t="s">
        <v>31</v>
      </c>
      <c r="H47" s="501">
        <f>H45+H38+H27</f>
        <v>156.19884266666668</v>
      </c>
    </row>
  </sheetData>
  <mergeCells count="2">
    <mergeCell ref="B2:B3"/>
    <mergeCell ref="C2:F1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56"/>
  <sheetViews>
    <sheetView topLeftCell="A16" workbookViewId="0">
      <selection activeCell="F24" sqref="F24"/>
    </sheetView>
  </sheetViews>
  <sheetFormatPr defaultRowHeight="15" x14ac:dyDescent="0.25"/>
  <cols>
    <col min="1" max="1" width="3.7109375" style="432" customWidth="1"/>
    <col min="2" max="2" width="15.7109375" style="97" customWidth="1"/>
    <col min="3" max="3" width="80.7109375" style="432" customWidth="1"/>
    <col min="4" max="4" width="8.7109375" style="495" customWidth="1"/>
    <col min="5" max="5" width="8.7109375" style="494" customWidth="1"/>
    <col min="6" max="8" width="10.7109375" style="494" customWidth="1"/>
    <col min="9" max="9" width="3.7109375" style="432" customWidth="1"/>
    <col min="10" max="257" width="9.140625" style="432"/>
    <col min="258" max="258" width="13.7109375" style="432" customWidth="1"/>
    <col min="259" max="259" width="42.7109375" style="432" customWidth="1"/>
    <col min="260" max="261" width="8.7109375" style="432" customWidth="1"/>
    <col min="262" max="264" width="10.7109375" style="432" customWidth="1"/>
    <col min="265" max="265" width="3.7109375" style="432" customWidth="1"/>
    <col min="266" max="513" width="9.140625" style="432"/>
    <col min="514" max="514" width="13.7109375" style="432" customWidth="1"/>
    <col min="515" max="515" width="42.7109375" style="432" customWidth="1"/>
    <col min="516" max="517" width="8.7109375" style="432" customWidth="1"/>
    <col min="518" max="520" width="10.7109375" style="432" customWidth="1"/>
    <col min="521" max="521" width="3.7109375" style="432" customWidth="1"/>
    <col min="522" max="769" width="9.140625" style="432"/>
    <col min="770" max="770" width="13.7109375" style="432" customWidth="1"/>
    <col min="771" max="771" width="42.7109375" style="432" customWidth="1"/>
    <col min="772" max="773" width="8.7109375" style="432" customWidth="1"/>
    <col min="774" max="776" width="10.7109375" style="432" customWidth="1"/>
    <col min="777" max="777" width="3.7109375" style="432" customWidth="1"/>
    <col min="778" max="1025" width="9.140625" style="432"/>
    <col min="1026" max="1026" width="13.7109375" style="432" customWidth="1"/>
    <col min="1027" max="1027" width="42.7109375" style="432" customWidth="1"/>
    <col min="1028" max="1029" width="8.7109375" style="432" customWidth="1"/>
    <col min="1030" max="1032" width="10.7109375" style="432" customWidth="1"/>
    <col min="1033" max="1033" width="3.7109375" style="432" customWidth="1"/>
    <col min="1034" max="1281" width="9.140625" style="432"/>
    <col min="1282" max="1282" width="13.7109375" style="432" customWidth="1"/>
    <col min="1283" max="1283" width="42.7109375" style="432" customWidth="1"/>
    <col min="1284" max="1285" width="8.7109375" style="432" customWidth="1"/>
    <col min="1286" max="1288" width="10.7109375" style="432" customWidth="1"/>
    <col min="1289" max="1289" width="3.7109375" style="432" customWidth="1"/>
    <col min="1290" max="1537" width="9.140625" style="432"/>
    <col min="1538" max="1538" width="13.7109375" style="432" customWidth="1"/>
    <col min="1539" max="1539" width="42.7109375" style="432" customWidth="1"/>
    <col min="1540" max="1541" width="8.7109375" style="432" customWidth="1"/>
    <col min="1542" max="1544" width="10.7109375" style="432" customWidth="1"/>
    <col min="1545" max="1545" width="3.7109375" style="432" customWidth="1"/>
    <col min="1546" max="1793" width="9.140625" style="432"/>
    <col min="1794" max="1794" width="13.7109375" style="432" customWidth="1"/>
    <col min="1795" max="1795" width="42.7109375" style="432" customWidth="1"/>
    <col min="1796" max="1797" width="8.7109375" style="432" customWidth="1"/>
    <col min="1798" max="1800" width="10.7109375" style="432" customWidth="1"/>
    <col min="1801" max="1801" width="3.7109375" style="432" customWidth="1"/>
    <col min="1802" max="2049" width="9.140625" style="432"/>
    <col min="2050" max="2050" width="13.7109375" style="432" customWidth="1"/>
    <col min="2051" max="2051" width="42.7109375" style="432" customWidth="1"/>
    <col min="2052" max="2053" width="8.7109375" style="432" customWidth="1"/>
    <col min="2054" max="2056" width="10.7109375" style="432" customWidth="1"/>
    <col min="2057" max="2057" width="3.7109375" style="432" customWidth="1"/>
    <col min="2058" max="2305" width="9.140625" style="432"/>
    <col min="2306" max="2306" width="13.7109375" style="432" customWidth="1"/>
    <col min="2307" max="2307" width="42.7109375" style="432" customWidth="1"/>
    <col min="2308" max="2309" width="8.7109375" style="432" customWidth="1"/>
    <col min="2310" max="2312" width="10.7109375" style="432" customWidth="1"/>
    <col min="2313" max="2313" width="3.7109375" style="432" customWidth="1"/>
    <col min="2314" max="2561" width="9.140625" style="432"/>
    <col min="2562" max="2562" width="13.7109375" style="432" customWidth="1"/>
    <col min="2563" max="2563" width="42.7109375" style="432" customWidth="1"/>
    <col min="2564" max="2565" width="8.7109375" style="432" customWidth="1"/>
    <col min="2566" max="2568" width="10.7109375" style="432" customWidth="1"/>
    <col min="2569" max="2569" width="3.7109375" style="432" customWidth="1"/>
    <col min="2570" max="2817" width="9.140625" style="432"/>
    <col min="2818" max="2818" width="13.7109375" style="432" customWidth="1"/>
    <col min="2819" max="2819" width="42.7109375" style="432" customWidth="1"/>
    <col min="2820" max="2821" width="8.7109375" style="432" customWidth="1"/>
    <col min="2822" max="2824" width="10.7109375" style="432" customWidth="1"/>
    <col min="2825" max="2825" width="3.7109375" style="432" customWidth="1"/>
    <col min="2826" max="3073" width="9.140625" style="432"/>
    <col min="3074" max="3074" width="13.7109375" style="432" customWidth="1"/>
    <col min="3075" max="3075" width="42.7109375" style="432" customWidth="1"/>
    <col min="3076" max="3077" width="8.7109375" style="432" customWidth="1"/>
    <col min="3078" max="3080" width="10.7109375" style="432" customWidth="1"/>
    <col min="3081" max="3081" width="3.7109375" style="432" customWidth="1"/>
    <col min="3082" max="3329" width="9.140625" style="432"/>
    <col min="3330" max="3330" width="13.7109375" style="432" customWidth="1"/>
    <col min="3331" max="3331" width="42.7109375" style="432" customWidth="1"/>
    <col min="3332" max="3333" width="8.7109375" style="432" customWidth="1"/>
    <col min="3334" max="3336" width="10.7109375" style="432" customWidth="1"/>
    <col min="3337" max="3337" width="3.7109375" style="432" customWidth="1"/>
    <col min="3338" max="3585" width="9.140625" style="432"/>
    <col min="3586" max="3586" width="13.7109375" style="432" customWidth="1"/>
    <col min="3587" max="3587" width="42.7109375" style="432" customWidth="1"/>
    <col min="3588" max="3589" width="8.7109375" style="432" customWidth="1"/>
    <col min="3590" max="3592" width="10.7109375" style="432" customWidth="1"/>
    <col min="3593" max="3593" width="3.7109375" style="432" customWidth="1"/>
    <col min="3594" max="3841" width="9.140625" style="432"/>
    <col min="3842" max="3842" width="13.7109375" style="432" customWidth="1"/>
    <col min="3843" max="3843" width="42.7109375" style="432" customWidth="1"/>
    <col min="3844" max="3845" width="8.7109375" style="432" customWidth="1"/>
    <col min="3846" max="3848" width="10.7109375" style="432" customWidth="1"/>
    <col min="3849" max="3849" width="3.7109375" style="432" customWidth="1"/>
    <col min="3850" max="4097" width="9.140625" style="432"/>
    <col min="4098" max="4098" width="13.7109375" style="432" customWidth="1"/>
    <col min="4099" max="4099" width="42.7109375" style="432" customWidth="1"/>
    <col min="4100" max="4101" width="8.7109375" style="432" customWidth="1"/>
    <col min="4102" max="4104" width="10.7109375" style="432" customWidth="1"/>
    <col min="4105" max="4105" width="3.7109375" style="432" customWidth="1"/>
    <col min="4106" max="4353" width="9.140625" style="432"/>
    <col min="4354" max="4354" width="13.7109375" style="432" customWidth="1"/>
    <col min="4355" max="4355" width="42.7109375" style="432" customWidth="1"/>
    <col min="4356" max="4357" width="8.7109375" style="432" customWidth="1"/>
    <col min="4358" max="4360" width="10.7109375" style="432" customWidth="1"/>
    <col min="4361" max="4361" width="3.7109375" style="432" customWidth="1"/>
    <col min="4362" max="4609" width="9.140625" style="432"/>
    <col min="4610" max="4610" width="13.7109375" style="432" customWidth="1"/>
    <col min="4611" max="4611" width="42.7109375" style="432" customWidth="1"/>
    <col min="4612" max="4613" width="8.7109375" style="432" customWidth="1"/>
    <col min="4614" max="4616" width="10.7109375" style="432" customWidth="1"/>
    <col min="4617" max="4617" width="3.7109375" style="432" customWidth="1"/>
    <col min="4618" max="4865" width="9.140625" style="432"/>
    <col min="4866" max="4866" width="13.7109375" style="432" customWidth="1"/>
    <col min="4867" max="4867" width="42.7109375" style="432" customWidth="1"/>
    <col min="4868" max="4869" width="8.7109375" style="432" customWidth="1"/>
    <col min="4870" max="4872" width="10.7109375" style="432" customWidth="1"/>
    <col min="4873" max="4873" width="3.7109375" style="432" customWidth="1"/>
    <col min="4874" max="5121" width="9.140625" style="432"/>
    <col min="5122" max="5122" width="13.7109375" style="432" customWidth="1"/>
    <col min="5123" max="5123" width="42.7109375" style="432" customWidth="1"/>
    <col min="5124" max="5125" width="8.7109375" style="432" customWidth="1"/>
    <col min="5126" max="5128" width="10.7109375" style="432" customWidth="1"/>
    <col min="5129" max="5129" width="3.7109375" style="432" customWidth="1"/>
    <col min="5130" max="5377" width="9.140625" style="432"/>
    <col min="5378" max="5378" width="13.7109375" style="432" customWidth="1"/>
    <col min="5379" max="5379" width="42.7109375" style="432" customWidth="1"/>
    <col min="5380" max="5381" width="8.7109375" style="432" customWidth="1"/>
    <col min="5382" max="5384" width="10.7109375" style="432" customWidth="1"/>
    <col min="5385" max="5385" width="3.7109375" style="432" customWidth="1"/>
    <col min="5386" max="5633" width="9.140625" style="432"/>
    <col min="5634" max="5634" width="13.7109375" style="432" customWidth="1"/>
    <col min="5635" max="5635" width="42.7109375" style="432" customWidth="1"/>
    <col min="5636" max="5637" width="8.7109375" style="432" customWidth="1"/>
    <col min="5638" max="5640" width="10.7109375" style="432" customWidth="1"/>
    <col min="5641" max="5641" width="3.7109375" style="432" customWidth="1"/>
    <col min="5642" max="5889" width="9.140625" style="432"/>
    <col min="5890" max="5890" width="13.7109375" style="432" customWidth="1"/>
    <col min="5891" max="5891" width="42.7109375" style="432" customWidth="1"/>
    <col min="5892" max="5893" width="8.7109375" style="432" customWidth="1"/>
    <col min="5894" max="5896" width="10.7109375" style="432" customWidth="1"/>
    <col min="5897" max="5897" width="3.7109375" style="432" customWidth="1"/>
    <col min="5898" max="6145" width="9.140625" style="432"/>
    <col min="6146" max="6146" width="13.7109375" style="432" customWidth="1"/>
    <col min="6147" max="6147" width="42.7109375" style="432" customWidth="1"/>
    <col min="6148" max="6149" width="8.7109375" style="432" customWidth="1"/>
    <col min="6150" max="6152" width="10.7109375" style="432" customWidth="1"/>
    <col min="6153" max="6153" width="3.7109375" style="432" customWidth="1"/>
    <col min="6154" max="6401" width="9.140625" style="432"/>
    <col min="6402" max="6402" width="13.7109375" style="432" customWidth="1"/>
    <col min="6403" max="6403" width="42.7109375" style="432" customWidth="1"/>
    <col min="6404" max="6405" width="8.7109375" style="432" customWidth="1"/>
    <col min="6406" max="6408" width="10.7109375" style="432" customWidth="1"/>
    <col min="6409" max="6409" width="3.7109375" style="432" customWidth="1"/>
    <col min="6410" max="6657" width="9.140625" style="432"/>
    <col min="6658" max="6658" width="13.7109375" style="432" customWidth="1"/>
    <col min="6659" max="6659" width="42.7109375" style="432" customWidth="1"/>
    <col min="6660" max="6661" width="8.7109375" style="432" customWidth="1"/>
    <col min="6662" max="6664" width="10.7109375" style="432" customWidth="1"/>
    <col min="6665" max="6665" width="3.7109375" style="432" customWidth="1"/>
    <col min="6666" max="6913" width="9.140625" style="432"/>
    <col min="6914" max="6914" width="13.7109375" style="432" customWidth="1"/>
    <col min="6915" max="6915" width="42.7109375" style="432" customWidth="1"/>
    <col min="6916" max="6917" width="8.7109375" style="432" customWidth="1"/>
    <col min="6918" max="6920" width="10.7109375" style="432" customWidth="1"/>
    <col min="6921" max="6921" width="3.7109375" style="432" customWidth="1"/>
    <col min="6922" max="7169" width="9.140625" style="432"/>
    <col min="7170" max="7170" width="13.7109375" style="432" customWidth="1"/>
    <col min="7171" max="7171" width="42.7109375" style="432" customWidth="1"/>
    <col min="7172" max="7173" width="8.7109375" style="432" customWidth="1"/>
    <col min="7174" max="7176" width="10.7109375" style="432" customWidth="1"/>
    <col min="7177" max="7177" width="3.7109375" style="432" customWidth="1"/>
    <col min="7178" max="7425" width="9.140625" style="432"/>
    <col min="7426" max="7426" width="13.7109375" style="432" customWidth="1"/>
    <col min="7427" max="7427" width="42.7109375" style="432" customWidth="1"/>
    <col min="7428" max="7429" width="8.7109375" style="432" customWidth="1"/>
    <col min="7430" max="7432" width="10.7109375" style="432" customWidth="1"/>
    <col min="7433" max="7433" width="3.7109375" style="432" customWidth="1"/>
    <col min="7434" max="7681" width="9.140625" style="432"/>
    <col min="7682" max="7682" width="13.7109375" style="432" customWidth="1"/>
    <col min="7683" max="7683" width="42.7109375" style="432" customWidth="1"/>
    <col min="7684" max="7685" width="8.7109375" style="432" customWidth="1"/>
    <col min="7686" max="7688" width="10.7109375" style="432" customWidth="1"/>
    <col min="7689" max="7689" width="3.7109375" style="432" customWidth="1"/>
    <col min="7690" max="7937" width="9.140625" style="432"/>
    <col min="7938" max="7938" width="13.7109375" style="432" customWidth="1"/>
    <col min="7939" max="7939" width="42.7109375" style="432" customWidth="1"/>
    <col min="7940" max="7941" width="8.7109375" style="432" customWidth="1"/>
    <col min="7942" max="7944" width="10.7109375" style="432" customWidth="1"/>
    <col min="7945" max="7945" width="3.7109375" style="432" customWidth="1"/>
    <col min="7946" max="8193" width="9.140625" style="432"/>
    <col min="8194" max="8194" width="13.7109375" style="432" customWidth="1"/>
    <col min="8195" max="8195" width="42.7109375" style="432" customWidth="1"/>
    <col min="8196" max="8197" width="8.7109375" style="432" customWidth="1"/>
    <col min="8198" max="8200" width="10.7109375" style="432" customWidth="1"/>
    <col min="8201" max="8201" width="3.7109375" style="432" customWidth="1"/>
    <col min="8202" max="8449" width="9.140625" style="432"/>
    <col min="8450" max="8450" width="13.7109375" style="432" customWidth="1"/>
    <col min="8451" max="8451" width="42.7109375" style="432" customWidth="1"/>
    <col min="8452" max="8453" width="8.7109375" style="432" customWidth="1"/>
    <col min="8454" max="8456" width="10.7109375" style="432" customWidth="1"/>
    <col min="8457" max="8457" width="3.7109375" style="432" customWidth="1"/>
    <col min="8458" max="8705" width="9.140625" style="432"/>
    <col min="8706" max="8706" width="13.7109375" style="432" customWidth="1"/>
    <col min="8707" max="8707" width="42.7109375" style="432" customWidth="1"/>
    <col min="8708" max="8709" width="8.7109375" style="432" customWidth="1"/>
    <col min="8710" max="8712" width="10.7109375" style="432" customWidth="1"/>
    <col min="8713" max="8713" width="3.7109375" style="432" customWidth="1"/>
    <col min="8714" max="8961" width="9.140625" style="432"/>
    <col min="8962" max="8962" width="13.7109375" style="432" customWidth="1"/>
    <col min="8963" max="8963" width="42.7109375" style="432" customWidth="1"/>
    <col min="8964" max="8965" width="8.7109375" style="432" customWidth="1"/>
    <col min="8966" max="8968" width="10.7109375" style="432" customWidth="1"/>
    <col min="8969" max="8969" width="3.7109375" style="432" customWidth="1"/>
    <col min="8970" max="9217" width="9.140625" style="432"/>
    <col min="9218" max="9218" width="13.7109375" style="432" customWidth="1"/>
    <col min="9219" max="9219" width="42.7109375" style="432" customWidth="1"/>
    <col min="9220" max="9221" width="8.7109375" style="432" customWidth="1"/>
    <col min="9222" max="9224" width="10.7109375" style="432" customWidth="1"/>
    <col min="9225" max="9225" width="3.7109375" style="432" customWidth="1"/>
    <col min="9226" max="9473" width="9.140625" style="432"/>
    <col min="9474" max="9474" width="13.7109375" style="432" customWidth="1"/>
    <col min="9475" max="9475" width="42.7109375" style="432" customWidth="1"/>
    <col min="9476" max="9477" width="8.7109375" style="432" customWidth="1"/>
    <col min="9478" max="9480" width="10.7109375" style="432" customWidth="1"/>
    <col min="9481" max="9481" width="3.7109375" style="432" customWidth="1"/>
    <col min="9482" max="9729" width="9.140625" style="432"/>
    <col min="9730" max="9730" width="13.7109375" style="432" customWidth="1"/>
    <col min="9731" max="9731" width="42.7109375" style="432" customWidth="1"/>
    <col min="9732" max="9733" width="8.7109375" style="432" customWidth="1"/>
    <col min="9734" max="9736" width="10.7109375" style="432" customWidth="1"/>
    <col min="9737" max="9737" width="3.7109375" style="432" customWidth="1"/>
    <col min="9738" max="9985" width="9.140625" style="432"/>
    <col min="9986" max="9986" width="13.7109375" style="432" customWidth="1"/>
    <col min="9987" max="9987" width="42.7109375" style="432" customWidth="1"/>
    <col min="9988" max="9989" width="8.7109375" style="432" customWidth="1"/>
    <col min="9990" max="9992" width="10.7109375" style="432" customWidth="1"/>
    <col min="9993" max="9993" width="3.7109375" style="432" customWidth="1"/>
    <col min="9994" max="10241" width="9.140625" style="432"/>
    <col min="10242" max="10242" width="13.7109375" style="432" customWidth="1"/>
    <col min="10243" max="10243" width="42.7109375" style="432" customWidth="1"/>
    <col min="10244" max="10245" width="8.7109375" style="432" customWidth="1"/>
    <col min="10246" max="10248" width="10.7109375" style="432" customWidth="1"/>
    <col min="10249" max="10249" width="3.7109375" style="432" customWidth="1"/>
    <col min="10250" max="10497" width="9.140625" style="432"/>
    <col min="10498" max="10498" width="13.7109375" style="432" customWidth="1"/>
    <col min="10499" max="10499" width="42.7109375" style="432" customWidth="1"/>
    <col min="10500" max="10501" width="8.7109375" style="432" customWidth="1"/>
    <col min="10502" max="10504" width="10.7109375" style="432" customWidth="1"/>
    <col min="10505" max="10505" width="3.7109375" style="432" customWidth="1"/>
    <col min="10506" max="10753" width="9.140625" style="432"/>
    <col min="10754" max="10754" width="13.7109375" style="432" customWidth="1"/>
    <col min="10755" max="10755" width="42.7109375" style="432" customWidth="1"/>
    <col min="10756" max="10757" width="8.7109375" style="432" customWidth="1"/>
    <col min="10758" max="10760" width="10.7109375" style="432" customWidth="1"/>
    <col min="10761" max="10761" width="3.7109375" style="432" customWidth="1"/>
    <col min="10762" max="11009" width="9.140625" style="432"/>
    <col min="11010" max="11010" width="13.7109375" style="432" customWidth="1"/>
    <col min="11011" max="11011" width="42.7109375" style="432" customWidth="1"/>
    <col min="11012" max="11013" width="8.7109375" style="432" customWidth="1"/>
    <col min="11014" max="11016" width="10.7109375" style="432" customWidth="1"/>
    <col min="11017" max="11017" width="3.7109375" style="432" customWidth="1"/>
    <col min="11018" max="11265" width="9.140625" style="432"/>
    <col min="11266" max="11266" width="13.7109375" style="432" customWidth="1"/>
    <col min="11267" max="11267" width="42.7109375" style="432" customWidth="1"/>
    <col min="11268" max="11269" width="8.7109375" style="432" customWidth="1"/>
    <col min="11270" max="11272" width="10.7109375" style="432" customWidth="1"/>
    <col min="11273" max="11273" width="3.7109375" style="432" customWidth="1"/>
    <col min="11274" max="11521" width="9.140625" style="432"/>
    <col min="11522" max="11522" width="13.7109375" style="432" customWidth="1"/>
    <col min="11523" max="11523" width="42.7109375" style="432" customWidth="1"/>
    <col min="11524" max="11525" width="8.7109375" style="432" customWidth="1"/>
    <col min="11526" max="11528" width="10.7109375" style="432" customWidth="1"/>
    <col min="11529" max="11529" width="3.7109375" style="432" customWidth="1"/>
    <col min="11530" max="11777" width="9.140625" style="432"/>
    <col min="11778" max="11778" width="13.7109375" style="432" customWidth="1"/>
    <col min="11779" max="11779" width="42.7109375" style="432" customWidth="1"/>
    <col min="11780" max="11781" width="8.7109375" style="432" customWidth="1"/>
    <col min="11782" max="11784" width="10.7109375" style="432" customWidth="1"/>
    <col min="11785" max="11785" width="3.7109375" style="432" customWidth="1"/>
    <col min="11786" max="12033" width="9.140625" style="432"/>
    <col min="12034" max="12034" width="13.7109375" style="432" customWidth="1"/>
    <col min="12035" max="12035" width="42.7109375" style="432" customWidth="1"/>
    <col min="12036" max="12037" width="8.7109375" style="432" customWidth="1"/>
    <col min="12038" max="12040" width="10.7109375" style="432" customWidth="1"/>
    <col min="12041" max="12041" width="3.7109375" style="432" customWidth="1"/>
    <col min="12042" max="12289" width="9.140625" style="432"/>
    <col min="12290" max="12290" width="13.7109375" style="432" customWidth="1"/>
    <col min="12291" max="12291" width="42.7109375" style="432" customWidth="1"/>
    <col min="12292" max="12293" width="8.7109375" style="432" customWidth="1"/>
    <col min="12294" max="12296" width="10.7109375" style="432" customWidth="1"/>
    <col min="12297" max="12297" width="3.7109375" style="432" customWidth="1"/>
    <col min="12298" max="12545" width="9.140625" style="432"/>
    <col min="12546" max="12546" width="13.7109375" style="432" customWidth="1"/>
    <col min="12547" max="12547" width="42.7109375" style="432" customWidth="1"/>
    <col min="12548" max="12549" width="8.7109375" style="432" customWidth="1"/>
    <col min="12550" max="12552" width="10.7109375" style="432" customWidth="1"/>
    <col min="12553" max="12553" width="3.7109375" style="432" customWidth="1"/>
    <col min="12554" max="12801" width="9.140625" style="432"/>
    <col min="12802" max="12802" width="13.7109375" style="432" customWidth="1"/>
    <col min="12803" max="12803" width="42.7109375" style="432" customWidth="1"/>
    <col min="12804" max="12805" width="8.7109375" style="432" customWidth="1"/>
    <col min="12806" max="12808" width="10.7109375" style="432" customWidth="1"/>
    <col min="12809" max="12809" width="3.7109375" style="432" customWidth="1"/>
    <col min="12810" max="13057" width="9.140625" style="432"/>
    <col min="13058" max="13058" width="13.7109375" style="432" customWidth="1"/>
    <col min="13059" max="13059" width="42.7109375" style="432" customWidth="1"/>
    <col min="13060" max="13061" width="8.7109375" style="432" customWidth="1"/>
    <col min="13062" max="13064" width="10.7109375" style="432" customWidth="1"/>
    <col min="13065" max="13065" width="3.7109375" style="432" customWidth="1"/>
    <col min="13066" max="13313" width="9.140625" style="432"/>
    <col min="13314" max="13314" width="13.7109375" style="432" customWidth="1"/>
    <col min="13315" max="13315" width="42.7109375" style="432" customWidth="1"/>
    <col min="13316" max="13317" width="8.7109375" style="432" customWidth="1"/>
    <col min="13318" max="13320" width="10.7109375" style="432" customWidth="1"/>
    <col min="13321" max="13321" width="3.7109375" style="432" customWidth="1"/>
    <col min="13322" max="13569" width="9.140625" style="432"/>
    <col min="13570" max="13570" width="13.7109375" style="432" customWidth="1"/>
    <col min="13571" max="13571" width="42.7109375" style="432" customWidth="1"/>
    <col min="13572" max="13573" width="8.7109375" style="432" customWidth="1"/>
    <col min="13574" max="13576" width="10.7109375" style="432" customWidth="1"/>
    <col min="13577" max="13577" width="3.7109375" style="432" customWidth="1"/>
    <col min="13578" max="13825" width="9.140625" style="432"/>
    <col min="13826" max="13826" width="13.7109375" style="432" customWidth="1"/>
    <col min="13827" max="13827" width="42.7109375" style="432" customWidth="1"/>
    <col min="13828" max="13829" width="8.7109375" style="432" customWidth="1"/>
    <col min="13830" max="13832" width="10.7109375" style="432" customWidth="1"/>
    <col min="13833" max="13833" width="3.7109375" style="432" customWidth="1"/>
    <col min="13834" max="14081" width="9.140625" style="432"/>
    <col min="14082" max="14082" width="13.7109375" style="432" customWidth="1"/>
    <col min="14083" max="14083" width="42.7109375" style="432" customWidth="1"/>
    <col min="14084" max="14085" width="8.7109375" style="432" customWidth="1"/>
    <col min="14086" max="14088" width="10.7109375" style="432" customWidth="1"/>
    <col min="14089" max="14089" width="3.7109375" style="432" customWidth="1"/>
    <col min="14090" max="14337" width="9.140625" style="432"/>
    <col min="14338" max="14338" width="13.7109375" style="432" customWidth="1"/>
    <col min="14339" max="14339" width="42.7109375" style="432" customWidth="1"/>
    <col min="14340" max="14341" width="8.7109375" style="432" customWidth="1"/>
    <col min="14342" max="14344" width="10.7109375" style="432" customWidth="1"/>
    <col min="14345" max="14345" width="3.7109375" style="432" customWidth="1"/>
    <col min="14346" max="14593" width="9.140625" style="432"/>
    <col min="14594" max="14594" width="13.7109375" style="432" customWidth="1"/>
    <col min="14595" max="14595" width="42.7109375" style="432" customWidth="1"/>
    <col min="14596" max="14597" width="8.7109375" style="432" customWidth="1"/>
    <col min="14598" max="14600" width="10.7109375" style="432" customWidth="1"/>
    <col min="14601" max="14601" width="3.7109375" style="432" customWidth="1"/>
    <col min="14602" max="14849" width="9.140625" style="432"/>
    <col min="14850" max="14850" width="13.7109375" style="432" customWidth="1"/>
    <col min="14851" max="14851" width="42.7109375" style="432" customWidth="1"/>
    <col min="14852" max="14853" width="8.7109375" style="432" customWidth="1"/>
    <col min="14854" max="14856" width="10.7109375" style="432" customWidth="1"/>
    <col min="14857" max="14857" width="3.7109375" style="432" customWidth="1"/>
    <col min="14858" max="15105" width="9.140625" style="432"/>
    <col min="15106" max="15106" width="13.7109375" style="432" customWidth="1"/>
    <col min="15107" max="15107" width="42.7109375" style="432" customWidth="1"/>
    <col min="15108" max="15109" width="8.7109375" style="432" customWidth="1"/>
    <col min="15110" max="15112" width="10.7109375" style="432" customWidth="1"/>
    <col min="15113" max="15113" width="3.7109375" style="432" customWidth="1"/>
    <col min="15114" max="15361" width="9.140625" style="432"/>
    <col min="15362" max="15362" width="13.7109375" style="432" customWidth="1"/>
    <col min="15363" max="15363" width="42.7109375" style="432" customWidth="1"/>
    <col min="15364" max="15365" width="8.7109375" style="432" customWidth="1"/>
    <col min="15366" max="15368" width="10.7109375" style="432" customWidth="1"/>
    <col min="15369" max="15369" width="3.7109375" style="432" customWidth="1"/>
    <col min="15370" max="15617" width="9.140625" style="432"/>
    <col min="15618" max="15618" width="13.7109375" style="432" customWidth="1"/>
    <col min="15619" max="15619" width="42.7109375" style="432" customWidth="1"/>
    <col min="15620" max="15621" width="8.7109375" style="432" customWidth="1"/>
    <col min="15622" max="15624" width="10.7109375" style="432" customWidth="1"/>
    <col min="15625" max="15625" width="3.7109375" style="432" customWidth="1"/>
    <col min="15626" max="15873" width="9.140625" style="432"/>
    <col min="15874" max="15874" width="13.7109375" style="432" customWidth="1"/>
    <col min="15875" max="15875" width="42.7109375" style="432" customWidth="1"/>
    <col min="15876" max="15877" width="8.7109375" style="432" customWidth="1"/>
    <col min="15878" max="15880" width="10.7109375" style="432" customWidth="1"/>
    <col min="15881" max="15881" width="3.7109375" style="432" customWidth="1"/>
    <col min="15882" max="16129" width="9.140625" style="432"/>
    <col min="16130" max="16130" width="13.7109375" style="432" customWidth="1"/>
    <col min="16131" max="16131" width="42.7109375" style="432" customWidth="1"/>
    <col min="16132" max="16133" width="8.7109375" style="432" customWidth="1"/>
    <col min="16134" max="16136" width="10.7109375" style="432" customWidth="1"/>
    <col min="16137" max="16137" width="3.7109375" style="432" customWidth="1"/>
    <col min="16138" max="16384" width="9.140625" style="432"/>
  </cols>
  <sheetData>
    <row r="1" spans="2:12" ht="15.75" thickBot="1" x14ac:dyDescent="0.3">
      <c r="C1" s="492"/>
      <c r="D1" s="493"/>
    </row>
    <row r="2" spans="2:12" ht="15" customHeight="1" x14ac:dyDescent="0.25">
      <c r="B2" s="756" t="s">
        <v>228</v>
      </c>
      <c r="C2" s="747" t="s">
        <v>290</v>
      </c>
      <c r="D2" s="726"/>
      <c r="E2" s="726"/>
      <c r="F2" s="736"/>
      <c r="L2" s="97"/>
    </row>
    <row r="3" spans="2:12" ht="15.75" customHeight="1" thickBot="1" x14ac:dyDescent="0.3">
      <c r="B3" s="757"/>
      <c r="C3" s="728"/>
      <c r="D3" s="729"/>
      <c r="E3" s="729"/>
      <c r="F3" s="737"/>
    </row>
    <row r="4" spans="2:12" x14ac:dyDescent="0.25">
      <c r="C4" s="728"/>
      <c r="D4" s="729"/>
      <c r="E4" s="729"/>
      <c r="F4" s="737"/>
    </row>
    <row r="5" spans="2:12" x14ac:dyDescent="0.25">
      <c r="C5" s="728"/>
      <c r="D5" s="729"/>
      <c r="E5" s="729"/>
      <c r="F5" s="737"/>
    </row>
    <row r="6" spans="2:12" x14ac:dyDescent="0.25">
      <c r="C6" s="728"/>
      <c r="D6" s="729"/>
      <c r="E6" s="729"/>
      <c r="F6" s="737"/>
    </row>
    <row r="7" spans="2:12" x14ac:dyDescent="0.25">
      <c r="C7" s="728"/>
      <c r="D7" s="729"/>
      <c r="E7" s="729"/>
      <c r="F7" s="737"/>
    </row>
    <row r="8" spans="2:12" x14ac:dyDescent="0.25">
      <c r="C8" s="728"/>
      <c r="D8" s="729"/>
      <c r="E8" s="729"/>
      <c r="F8" s="737"/>
    </row>
    <row r="9" spans="2:12" x14ac:dyDescent="0.25">
      <c r="C9" s="728"/>
      <c r="D9" s="729"/>
      <c r="E9" s="729"/>
      <c r="F9" s="737"/>
    </row>
    <row r="10" spans="2:12" x14ac:dyDescent="0.25">
      <c r="C10" s="728"/>
      <c r="D10" s="729"/>
      <c r="E10" s="729"/>
      <c r="F10" s="737"/>
    </row>
    <row r="11" spans="2:12" x14ac:dyDescent="0.25">
      <c r="C11" s="728"/>
      <c r="D11" s="729"/>
      <c r="E11" s="729"/>
      <c r="F11" s="737"/>
    </row>
    <row r="12" spans="2:12" x14ac:dyDescent="0.25">
      <c r="C12" s="728"/>
      <c r="D12" s="729"/>
      <c r="E12" s="729"/>
      <c r="F12" s="737"/>
    </row>
    <row r="13" spans="2:12" x14ac:dyDescent="0.25">
      <c r="C13" s="731"/>
      <c r="D13" s="732"/>
      <c r="E13" s="732"/>
      <c r="F13" s="738"/>
    </row>
    <row r="14" spans="2:12" ht="15.75" thickBot="1" x14ac:dyDescent="0.3"/>
    <row r="15" spans="2:12" s="496" customFormat="1" ht="13.5" thickBot="1" x14ac:dyDescent="0.25">
      <c r="B15" s="644"/>
      <c r="C15" s="496" t="s">
        <v>0</v>
      </c>
      <c r="D15" s="498"/>
      <c r="E15" s="499"/>
      <c r="F15" s="500" t="s">
        <v>1</v>
      </c>
      <c r="G15" s="501">
        <v>1</v>
      </c>
      <c r="H15" s="499"/>
    </row>
    <row r="16" spans="2:12" ht="15.75" thickBot="1" x14ac:dyDescent="0.3">
      <c r="C16" s="496"/>
      <c r="F16" s="500"/>
      <c r="G16" s="501"/>
    </row>
    <row r="17" spans="2:13" ht="15.75" thickBot="1" x14ac:dyDescent="0.3">
      <c r="C17" s="496"/>
      <c r="F17" s="500"/>
      <c r="G17" s="501"/>
    </row>
    <row r="18" spans="2:13" ht="15.75" thickBot="1" x14ac:dyDescent="0.3"/>
    <row r="19" spans="2:13" s="507" customFormat="1" ht="12.75" x14ac:dyDescent="0.2">
      <c r="B19" s="502" t="s">
        <v>2</v>
      </c>
      <c r="C19" s="503" t="s">
        <v>3</v>
      </c>
      <c r="D19" s="503" t="s">
        <v>4</v>
      </c>
      <c r="E19" s="504" t="s">
        <v>5</v>
      </c>
      <c r="F19" s="504" t="s">
        <v>6</v>
      </c>
      <c r="G19" s="504" t="s">
        <v>7</v>
      </c>
      <c r="H19" s="504" t="s">
        <v>8</v>
      </c>
    </row>
    <row r="20" spans="2:13" s="507" customFormat="1" ht="13.5" thickBot="1" x14ac:dyDescent="0.25">
      <c r="B20" s="508" t="s">
        <v>9</v>
      </c>
      <c r="C20" s="509"/>
      <c r="D20" s="509"/>
      <c r="E20" s="510"/>
      <c r="F20" s="510"/>
      <c r="G20" s="510"/>
      <c r="H20" s="510"/>
    </row>
    <row r="21" spans="2:13" s="507" customFormat="1" ht="13.5" thickBot="1" x14ac:dyDescent="0.25">
      <c r="B21" s="661"/>
      <c r="C21" s="486" t="s">
        <v>13</v>
      </c>
      <c r="D21" s="514"/>
      <c r="E21" s="515"/>
      <c r="F21" s="515"/>
      <c r="G21" s="515"/>
      <c r="H21" s="517"/>
    </row>
    <row r="22" spans="2:13" s="525" customFormat="1" x14ac:dyDescent="0.25">
      <c r="B22" s="662"/>
      <c r="C22" s="519"/>
      <c r="D22" s="520"/>
      <c r="E22" s="521"/>
      <c r="F22" s="521"/>
      <c r="G22" s="523"/>
      <c r="H22" s="524"/>
    </row>
    <row r="23" spans="2:13" s="525" customFormat="1" ht="51" x14ac:dyDescent="0.25">
      <c r="B23" s="347" t="str">
        <f>'[2]ANAS 2015'!B24</f>
        <v>L.01.001.b</v>
      </c>
      <c r="C23" s="347" t="str">
        <f>'[2]ANAS 2015'!C24</f>
        <v>NOLO DI AUTOCARRO PER LAVORO DIURNO
funzionante compreso conducente, carburante e lubrificante per prestazioni di lavoro diurno
Per ogni ora di lavoro.
DELLA PORTATA FINO DA QL 41 A 60QL</v>
      </c>
      <c r="D23" s="663" t="str">
        <f>'[3]ANAS 2015'!D24</f>
        <v>h</v>
      </c>
      <c r="E23" s="642">
        <v>4</v>
      </c>
      <c r="F23" s="367">
        <f>'ANAS 2015'!E24</f>
        <v>75.648979999999995</v>
      </c>
      <c r="G23" s="664">
        <f>E23/$G$15</f>
        <v>4</v>
      </c>
      <c r="H23" s="665">
        <f>G23*F23</f>
        <v>302.59591999999998</v>
      </c>
      <c r="J23" s="543"/>
      <c r="K23" s="507"/>
      <c r="L23" s="666"/>
      <c r="M23" s="666"/>
    </row>
    <row r="24" spans="2:13" ht="15.75" thickBot="1" x14ac:dyDescent="0.3">
      <c r="B24" s="667"/>
      <c r="C24" s="548"/>
      <c r="D24" s="549"/>
      <c r="E24" s="550"/>
      <c r="F24" s="550"/>
      <c r="G24" s="550"/>
      <c r="H24" s="552"/>
    </row>
    <row r="25" spans="2:13" ht="15.75" thickBot="1" x14ac:dyDescent="0.3">
      <c r="B25" s="668"/>
      <c r="C25" s="554" t="s">
        <v>14</v>
      </c>
      <c r="D25" s="555"/>
      <c r="E25" s="556"/>
      <c r="F25" s="556"/>
      <c r="G25" s="558" t="s">
        <v>15</v>
      </c>
      <c r="H25" s="501">
        <f>SUM(H22:H24)</f>
        <v>302.59591999999998</v>
      </c>
    </row>
    <row r="26" spans="2:13" ht="15.75" thickBot="1" x14ac:dyDescent="0.3">
      <c r="B26" s="668"/>
      <c r="C26" s="548"/>
      <c r="D26" s="559"/>
      <c r="E26" s="560"/>
      <c r="F26" s="560"/>
      <c r="G26" s="560"/>
      <c r="H26" s="562"/>
    </row>
    <row r="27" spans="2:13" x14ac:dyDescent="0.25">
      <c r="B27" s="669"/>
      <c r="C27" s="670" t="s">
        <v>16</v>
      </c>
      <c r="D27" s="559"/>
      <c r="E27" s="560"/>
      <c r="F27" s="560"/>
      <c r="G27" s="560"/>
      <c r="H27" s="562"/>
    </row>
    <row r="28" spans="2:13" x14ac:dyDescent="0.25">
      <c r="B28" s="671"/>
      <c r="C28" s="672"/>
      <c r="D28" s="673"/>
      <c r="E28" s="523"/>
      <c r="F28" s="523"/>
      <c r="G28" s="523"/>
      <c r="H28" s="524"/>
    </row>
    <row r="29" spans="2:13" x14ac:dyDescent="0.25">
      <c r="B29" s="674"/>
      <c r="C29" s="405" t="s">
        <v>291</v>
      </c>
      <c r="D29" s="591"/>
      <c r="E29" s="592"/>
      <c r="F29" s="592"/>
      <c r="G29" s="592"/>
      <c r="H29" s="675"/>
    </row>
    <row r="30" spans="2:13" x14ac:dyDescent="0.25">
      <c r="B30" s="347" t="str">
        <f>'[2]ANAS 2015'!B23</f>
        <v>CE.1.05</v>
      </c>
      <c r="C30" s="676" t="str">
        <f>'[4]ANAS 2015'!C23</f>
        <v>Guardiania (turni 8 ore)</v>
      </c>
      <c r="D30" s="591" t="str">
        <f>'[3]ANAS 2015'!D23</f>
        <v>h</v>
      </c>
      <c r="E30" s="592">
        <f>2*2*1</f>
        <v>4</v>
      </c>
      <c r="F30" s="592">
        <f>'[2]ANAS 2015'!E23</f>
        <v>23.480270000000001</v>
      </c>
      <c r="G30" s="664">
        <f>E30/$G$15</f>
        <v>4</v>
      </c>
      <c r="H30" s="665">
        <f>G30*F30</f>
        <v>93.921080000000003</v>
      </c>
    </row>
    <row r="31" spans="2:13" x14ac:dyDescent="0.25">
      <c r="B31" s="580"/>
      <c r="C31" s="676"/>
      <c r="D31" s="586"/>
      <c r="E31" s="587"/>
      <c r="F31" s="592"/>
      <c r="G31" s="664"/>
      <c r="H31" s="665"/>
    </row>
    <row r="32" spans="2:13" x14ac:dyDescent="0.25">
      <c r="B32" s="580"/>
      <c r="C32" s="406" t="s">
        <v>292</v>
      </c>
      <c r="D32" s="586"/>
      <c r="E32" s="587"/>
      <c r="F32" s="587"/>
      <c r="G32" s="587"/>
      <c r="H32" s="665"/>
    </row>
    <row r="33" spans="2:10" x14ac:dyDescent="0.25">
      <c r="B33" s="347" t="str">
        <f>'[2]ANAS 2015'!B23</f>
        <v>CE.1.05</v>
      </c>
      <c r="C33" s="676" t="str">
        <f>'[4]ANAS 2015'!C23</f>
        <v>Guardiania (turni 8 ore)</v>
      </c>
      <c r="D33" s="586" t="str">
        <f>'[3]ANAS 2015'!D23</f>
        <v>h</v>
      </c>
      <c r="E33" s="587">
        <f>2*2*1</f>
        <v>4</v>
      </c>
      <c r="F33" s="592">
        <f>'[2]ANAS 2015'!E23</f>
        <v>23.480270000000001</v>
      </c>
      <c r="G33" s="664">
        <f>E33/$G$15</f>
        <v>4</v>
      </c>
      <c r="H33" s="665">
        <f>G33*F33</f>
        <v>93.921080000000003</v>
      </c>
    </row>
    <row r="34" spans="2:10" ht="15.75" thickBot="1" x14ac:dyDescent="0.3">
      <c r="B34" s="487"/>
      <c r="C34" s="677"/>
      <c r="D34" s="575"/>
      <c r="E34" s="545"/>
      <c r="F34" s="678"/>
      <c r="G34" s="541"/>
      <c r="H34" s="542"/>
    </row>
    <row r="35" spans="2:10" ht="15.75" thickBot="1" x14ac:dyDescent="0.3">
      <c r="B35" s="668"/>
      <c r="C35" s="554" t="s">
        <v>17</v>
      </c>
      <c r="D35" s="555"/>
      <c r="E35" s="556"/>
      <c r="F35" s="556"/>
      <c r="G35" s="558" t="s">
        <v>15</v>
      </c>
      <c r="H35" s="501">
        <f>SUM(H29:H34)</f>
        <v>187.84216000000001</v>
      </c>
    </row>
    <row r="36" spans="2:10" ht="15.75" thickBot="1" x14ac:dyDescent="0.3">
      <c r="B36" s="668"/>
      <c r="C36" s="548"/>
      <c r="D36" s="559"/>
      <c r="E36" s="560"/>
      <c r="F36" s="560"/>
      <c r="G36" s="560"/>
      <c r="H36" s="562"/>
    </row>
    <row r="37" spans="2:10" ht="15.75" thickBot="1" x14ac:dyDescent="0.3">
      <c r="B37" s="485"/>
      <c r="C37" s="486" t="s">
        <v>18</v>
      </c>
      <c r="D37" s="559"/>
      <c r="E37" s="560"/>
      <c r="F37" s="560"/>
      <c r="G37" s="679"/>
      <c r="H37" s="562"/>
    </row>
    <row r="38" spans="2:10" x14ac:dyDescent="0.25">
      <c r="B38" s="662"/>
      <c r="C38" s="680"/>
      <c r="D38" s="673"/>
      <c r="E38" s="523"/>
      <c r="F38" s="523"/>
      <c r="G38" s="681">
        <f>E38/$G$15</f>
        <v>0</v>
      </c>
      <c r="H38" s="524">
        <f>G38*F38</f>
        <v>0</v>
      </c>
      <c r="J38" s="543"/>
    </row>
    <row r="39" spans="2:10" x14ac:dyDescent="0.25">
      <c r="B39" s="487"/>
      <c r="C39" s="544"/>
      <c r="D39" s="575"/>
      <c r="E39" s="545"/>
      <c r="F39" s="545"/>
      <c r="G39" s="541"/>
      <c r="H39" s="542"/>
      <c r="J39" s="543"/>
    </row>
    <row r="40" spans="2:10" x14ac:dyDescent="0.25">
      <c r="B40" s="487"/>
      <c r="C40" s="544"/>
      <c r="D40" s="575"/>
      <c r="E40" s="545"/>
      <c r="F40" s="545"/>
      <c r="G40" s="541"/>
      <c r="H40" s="542"/>
      <c r="J40" s="543"/>
    </row>
    <row r="41" spans="2:10" x14ac:dyDescent="0.25">
      <c r="B41" s="487"/>
      <c r="C41" s="544"/>
      <c r="D41" s="575"/>
      <c r="E41" s="545"/>
      <c r="F41" s="545"/>
      <c r="G41" s="541"/>
      <c r="H41" s="542"/>
      <c r="J41" s="543"/>
    </row>
    <row r="42" spans="2:10" x14ac:dyDescent="0.25">
      <c r="B42" s="487"/>
      <c r="C42" s="544"/>
      <c r="D42" s="575"/>
      <c r="E42" s="545"/>
      <c r="F42" s="545"/>
      <c r="G42" s="541"/>
      <c r="H42" s="542"/>
      <c r="J42" s="543"/>
    </row>
    <row r="43" spans="2:10" x14ac:dyDescent="0.25">
      <c r="B43" s="487"/>
      <c r="C43" s="544"/>
      <c r="D43" s="575"/>
      <c r="E43" s="545"/>
      <c r="F43" s="545"/>
      <c r="G43" s="541"/>
      <c r="H43" s="542"/>
      <c r="J43" s="543"/>
    </row>
    <row r="44" spans="2:10" x14ac:dyDescent="0.25">
      <c r="B44" s="487"/>
      <c r="C44" s="544"/>
      <c r="D44" s="575"/>
      <c r="E44" s="545"/>
      <c r="F44" s="545"/>
      <c r="G44" s="541"/>
      <c r="H44" s="542"/>
      <c r="J44" s="543"/>
    </row>
    <row r="45" spans="2:10" x14ac:dyDescent="0.25">
      <c r="B45" s="487"/>
      <c r="C45" s="544"/>
      <c r="D45" s="575"/>
      <c r="E45" s="545"/>
      <c r="F45" s="545"/>
      <c r="G45" s="541"/>
      <c r="H45" s="542"/>
      <c r="J45" s="543"/>
    </row>
    <row r="46" spans="2:10" x14ac:dyDescent="0.25">
      <c r="B46" s="487"/>
      <c r="C46" s="544"/>
      <c r="D46" s="575"/>
      <c r="E46" s="545"/>
      <c r="F46" s="545"/>
      <c r="G46" s="541"/>
      <c r="H46" s="542"/>
      <c r="J46" s="543"/>
    </row>
    <row r="47" spans="2:10" x14ac:dyDescent="0.25">
      <c r="B47" s="487"/>
      <c r="C47" s="544"/>
      <c r="D47" s="575"/>
      <c r="E47" s="545"/>
      <c r="F47" s="545"/>
      <c r="G47" s="541"/>
      <c r="H47" s="542"/>
      <c r="J47" s="543"/>
    </row>
    <row r="48" spans="2:10" x14ac:dyDescent="0.25">
      <c r="B48" s="487"/>
      <c r="C48" s="544"/>
      <c r="D48" s="575"/>
      <c r="E48" s="545"/>
      <c r="F48" s="545"/>
      <c r="G48" s="541"/>
      <c r="H48" s="542"/>
      <c r="J48" s="543"/>
    </row>
    <row r="49" spans="2:10" ht="15.75" thickBot="1" x14ac:dyDescent="0.3">
      <c r="B49" s="487"/>
      <c r="C49" s="544"/>
      <c r="D49" s="575"/>
      <c r="E49" s="545"/>
      <c r="F49" s="545"/>
      <c r="G49" s="541"/>
      <c r="H49" s="542"/>
      <c r="J49" s="543"/>
    </row>
    <row r="50" spans="2:10" ht="15.75" thickBot="1" x14ac:dyDescent="0.3">
      <c r="B50" s="485"/>
      <c r="C50" s="486" t="s">
        <v>282</v>
      </c>
      <c r="D50" s="575"/>
      <c r="E50" s="545"/>
      <c r="F50" s="545"/>
      <c r="G50" s="541"/>
      <c r="H50" s="542"/>
      <c r="J50" s="543"/>
    </row>
    <row r="51" spans="2:10" ht="51" x14ac:dyDescent="0.25">
      <c r="B51" s="487"/>
      <c r="C51" s="347" t="s">
        <v>283</v>
      </c>
      <c r="D51" s="575"/>
      <c r="E51" s="545"/>
      <c r="F51" s="545"/>
      <c r="G51" s="541"/>
      <c r="H51" s="542"/>
      <c r="J51" s="543"/>
    </row>
    <row r="52" spans="2:10" ht="15.75" thickBot="1" x14ac:dyDescent="0.3">
      <c r="B52" s="667"/>
      <c r="C52" s="682"/>
      <c r="D52" s="576"/>
      <c r="E52" s="577"/>
      <c r="F52" s="577"/>
      <c r="G52" s="577"/>
      <c r="H52" s="579"/>
    </row>
    <row r="53" spans="2:10" ht="15.75" thickBot="1" x14ac:dyDescent="0.3">
      <c r="B53" s="668"/>
      <c r="C53" s="554" t="s">
        <v>22</v>
      </c>
      <c r="D53" s="555"/>
      <c r="E53" s="556"/>
      <c r="F53" s="556"/>
      <c r="G53" s="558" t="s">
        <v>15</v>
      </c>
      <c r="H53" s="501">
        <f>SUM(H38:H52)</f>
        <v>0</v>
      </c>
    </row>
    <row r="54" spans="2:10" ht="15.75" thickBot="1" x14ac:dyDescent="0.3">
      <c r="B54" s="683"/>
      <c r="C54" s="596"/>
      <c r="D54" s="597"/>
      <c r="E54" s="598"/>
      <c r="F54" s="598"/>
      <c r="G54" s="599"/>
      <c r="H54" s="599"/>
    </row>
    <row r="55" spans="2:10" ht="15.75" thickBot="1" x14ac:dyDescent="0.3">
      <c r="B55" s="683"/>
      <c r="C55" s="600"/>
      <c r="D55" s="600"/>
      <c r="E55" s="600"/>
      <c r="F55" s="600" t="s">
        <v>23</v>
      </c>
      <c r="G55" s="601" t="s">
        <v>15</v>
      </c>
      <c r="H55" s="501">
        <f>H53+H35+H25</f>
        <v>490.43808000000001</v>
      </c>
    </row>
    <row r="56" spans="2:10" x14ac:dyDescent="0.25">
      <c r="B56" s="683"/>
    </row>
  </sheetData>
  <mergeCells count="2">
    <mergeCell ref="B2:B3"/>
    <mergeCell ref="C2:F1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57"/>
  <sheetViews>
    <sheetView view="pageBreakPreview" zoomScale="85" zoomScaleNormal="85" zoomScaleSheetLayoutView="85" zoomScalePageLayoutView="70" workbookViewId="0">
      <selection activeCell="C20" sqref="C20"/>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238</v>
      </c>
      <c r="C2" s="725" t="s">
        <v>293</v>
      </c>
      <c r="D2" s="726"/>
      <c r="E2" s="726"/>
      <c r="F2" s="727"/>
      <c r="G2" s="423"/>
      <c r="H2" s="423"/>
      <c r="I2" s="423"/>
      <c r="J2" s="423"/>
    </row>
    <row r="3" spans="2:10" ht="15.75" customHeight="1" thickBot="1" x14ac:dyDescent="0.25">
      <c r="B3" s="723"/>
      <c r="C3" s="728"/>
      <c r="D3" s="729"/>
      <c r="E3" s="729"/>
      <c r="F3" s="730"/>
      <c r="G3" s="423"/>
      <c r="H3" s="423"/>
      <c r="I3" s="423"/>
      <c r="J3" s="423"/>
    </row>
    <row r="4" spans="2:10" ht="15.75" customHeight="1" x14ac:dyDescent="0.2">
      <c r="C4" s="728"/>
      <c r="D4" s="729"/>
      <c r="E4" s="729"/>
      <c r="F4" s="730"/>
      <c r="G4" s="423"/>
      <c r="H4" s="423"/>
      <c r="I4" s="423"/>
      <c r="J4" s="423"/>
    </row>
    <row r="5" spans="2:10" ht="15.75" customHeight="1" x14ac:dyDescent="0.2">
      <c r="C5" s="728"/>
      <c r="D5" s="729"/>
      <c r="E5" s="729"/>
      <c r="F5" s="730"/>
      <c r="G5" s="423"/>
      <c r="H5" s="423"/>
      <c r="I5" s="423"/>
      <c r="J5" s="423"/>
    </row>
    <row r="6" spans="2:10" ht="15.75" customHeight="1" x14ac:dyDescent="0.2">
      <c r="C6" s="728"/>
      <c r="D6" s="729"/>
      <c r="E6" s="729"/>
      <c r="F6" s="730"/>
      <c r="G6" s="423"/>
      <c r="H6" s="423"/>
      <c r="I6" s="423"/>
      <c r="J6" s="423"/>
    </row>
    <row r="7" spans="2:10" ht="15.75" customHeight="1" x14ac:dyDescent="0.2">
      <c r="C7" s="728"/>
      <c r="D7" s="729"/>
      <c r="E7" s="729"/>
      <c r="F7" s="730"/>
      <c r="G7" s="423"/>
      <c r="H7" s="423"/>
      <c r="I7" s="423"/>
      <c r="J7" s="423"/>
    </row>
    <row r="8" spans="2:10" ht="15.75" customHeight="1" x14ac:dyDescent="0.2">
      <c r="C8" s="728"/>
      <c r="D8" s="729"/>
      <c r="E8" s="729"/>
      <c r="F8" s="730"/>
      <c r="G8" s="423"/>
      <c r="H8" s="423"/>
      <c r="I8" s="423"/>
      <c r="J8" s="423"/>
    </row>
    <row r="9" spans="2:10" ht="15.75" customHeight="1" x14ac:dyDescent="0.2">
      <c r="C9" s="728"/>
      <c r="D9" s="729"/>
      <c r="E9" s="729"/>
      <c r="F9" s="730"/>
      <c r="G9" s="423"/>
      <c r="H9" s="423"/>
      <c r="I9" s="423"/>
      <c r="J9" s="423"/>
    </row>
    <row r="10" spans="2:10" ht="15.75" customHeight="1" x14ac:dyDescent="0.2">
      <c r="C10" s="728"/>
      <c r="D10" s="729"/>
      <c r="E10" s="729"/>
      <c r="F10" s="730"/>
      <c r="G10" s="423"/>
      <c r="H10" s="423"/>
      <c r="I10" s="423"/>
      <c r="J10" s="423"/>
    </row>
    <row r="11" spans="2:10" ht="15.75" customHeight="1" x14ac:dyDescent="0.2">
      <c r="C11" s="728"/>
      <c r="D11" s="729"/>
      <c r="E11" s="729"/>
      <c r="F11" s="730"/>
      <c r="G11" s="423"/>
      <c r="H11" s="423"/>
      <c r="I11" s="423"/>
      <c r="J11" s="423"/>
    </row>
    <row r="12" spans="2:10" ht="15.75" customHeight="1" x14ac:dyDescent="0.2">
      <c r="C12" s="728"/>
      <c r="D12" s="729"/>
      <c r="E12" s="729"/>
      <c r="F12" s="730"/>
      <c r="G12" s="423"/>
      <c r="H12" s="423"/>
      <c r="I12" s="423"/>
      <c r="J12" s="423"/>
    </row>
    <row r="13" spans="2:10" ht="15.75" customHeight="1" x14ac:dyDescent="0.2">
      <c r="C13" s="731"/>
      <c r="D13" s="732"/>
      <c r="E13" s="732"/>
      <c r="F13" s="733"/>
      <c r="G13" s="423"/>
      <c r="H13" s="423"/>
      <c r="I13" s="423"/>
      <c r="J13" s="423"/>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50" t="str">
        <f>'ANAS 2015'!B3</f>
        <v>SIC.04.02.001.3.a</v>
      </c>
      <c r="C41" s="34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426">
        <f>F41-G41+G41/4</f>
        <v>35.892499999999998</v>
      </c>
      <c r="I41" s="426">
        <f>E41/$I$15</f>
        <v>2</v>
      </c>
      <c r="J41" s="427">
        <f t="shared" ref="J41:J48" si="0">I41*H41</f>
        <v>71.784999999999997</v>
      </c>
      <c r="L41" s="36"/>
    </row>
    <row r="42" spans="2:12" ht="185.1" customHeight="1" x14ac:dyDescent="0.2">
      <c r="B42" s="350" t="str">
        <f>'ANAS 2015'!B9</f>
        <v xml:space="preserve">SIC.04.02.010.2.a </v>
      </c>
      <c r="C42" s="347"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428">
        <f>F42-G42+G42/4</f>
        <v>60.535000000000004</v>
      </c>
      <c r="I42" s="428">
        <f t="shared" ref="I42:I48" si="1">E42/$I$15</f>
        <v>0.84</v>
      </c>
      <c r="J42" s="395">
        <f t="shared" si="0"/>
        <v>50.849400000000003</v>
      </c>
      <c r="L42" s="36"/>
    </row>
    <row r="43" spans="2:12" ht="185.1" customHeight="1" x14ac:dyDescent="0.2">
      <c r="B43" s="349" t="str">
        <f>'ANAS 2015'!B20</f>
        <v xml:space="preserve">SIC.04.04.001 </v>
      </c>
      <c r="C43"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20</v>
      </c>
      <c r="F43" s="331" t="s">
        <v>20</v>
      </c>
      <c r="G43" s="331" t="s">
        <v>20</v>
      </c>
      <c r="H43" s="428">
        <f>'ANAS 2015'!E20</f>
        <v>0.85</v>
      </c>
      <c r="I43" s="428">
        <f t="shared" si="1"/>
        <v>20</v>
      </c>
      <c r="J43" s="395">
        <f t="shared" si="0"/>
        <v>17</v>
      </c>
      <c r="L43" s="36"/>
    </row>
    <row r="44" spans="2:12" ht="185.1" customHeight="1" x14ac:dyDescent="0.2">
      <c r="B44" s="350" t="str">
        <f>'ANAS 2015'!B5</f>
        <v xml:space="preserve">SIC.04.02.005.3.a </v>
      </c>
      <c r="C44" s="34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14</v>
      </c>
      <c r="F44" s="330">
        <f>'ANAS 2015'!E5</f>
        <v>43.06</v>
      </c>
      <c r="G44" s="330">
        <f>'ANAS 2015'!E6</f>
        <v>9.1300000000000008</v>
      </c>
      <c r="H44" s="428">
        <f>F44-G44+G44/4</f>
        <v>36.212499999999999</v>
      </c>
      <c r="I44" s="428">
        <f t="shared" si="1"/>
        <v>14</v>
      </c>
      <c r="J44" s="395">
        <f t="shared" si="0"/>
        <v>506.97499999999997</v>
      </c>
      <c r="L44" s="36"/>
    </row>
    <row r="45" spans="2:12" ht="185.1" customHeight="1" x14ac:dyDescent="0.2">
      <c r="B45" s="350" t="str">
        <f>'ANAS 2015'!B11</f>
        <v xml:space="preserve">SIC.04.02.010.3.a </v>
      </c>
      <c r="C45" s="347"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1.215*6</f>
        <v>7.2900000000000009</v>
      </c>
      <c r="F45" s="330">
        <f>'ANAS 2015'!E11</f>
        <v>73.5</v>
      </c>
      <c r="G45" s="330">
        <f>'ANAS 2015'!E12</f>
        <v>15.59</v>
      </c>
      <c r="H45" s="428">
        <f>F45-G45+G45/4</f>
        <v>61.807499999999997</v>
      </c>
      <c r="I45" s="428">
        <f t="shared" si="1"/>
        <v>7.2900000000000009</v>
      </c>
      <c r="J45" s="395">
        <f t="shared" si="0"/>
        <v>450.57667500000002</v>
      </c>
      <c r="L45" s="36"/>
    </row>
    <row r="46" spans="2:12" ht="185.1" customHeight="1" x14ac:dyDescent="0.2">
      <c r="B46" s="350" t="str">
        <f>'ANAS 2015'!B9</f>
        <v xml:space="preserve">SIC.04.02.010.2.a </v>
      </c>
      <c r="C46" s="347"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428">
        <f>F46-G46+G46/4</f>
        <v>60.535000000000004</v>
      </c>
      <c r="I46" s="428">
        <f t="shared" si="1"/>
        <v>1.26</v>
      </c>
      <c r="J46" s="395">
        <f t="shared" si="0"/>
        <v>76.274100000000004</v>
      </c>
      <c r="L46" s="36"/>
    </row>
    <row r="47" spans="2:12" ht="165.75" x14ac:dyDescent="0.2">
      <c r="B47" s="350" t="str">
        <f>'ANAS 2015'!B18</f>
        <v xml:space="preserve">SIC.04.03.005 </v>
      </c>
      <c r="C47"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378</v>
      </c>
      <c r="F47" s="331" t="s">
        <v>20</v>
      </c>
      <c r="G47" s="331" t="s">
        <v>20</v>
      </c>
      <c r="H47" s="428">
        <f>'ANAS 2015'!E18</f>
        <v>0.4</v>
      </c>
      <c r="I47" s="428">
        <f t="shared" si="1"/>
        <v>378</v>
      </c>
      <c r="J47" s="395">
        <f t="shared" si="0"/>
        <v>151.20000000000002</v>
      </c>
      <c r="L47" s="36">
        <f>_xlfn.CEILING.MATH((36+80+36+2000+36+40+36)/12,1)*2</f>
        <v>378</v>
      </c>
    </row>
    <row r="48" spans="2:12" ht="185.1" customHeight="1" thickBot="1" x14ac:dyDescent="0.25">
      <c r="B48" s="349" t="str">
        <f>'ANAS 2015'!B19</f>
        <v xml:space="preserve">SIC.04.03.015 </v>
      </c>
      <c r="C48"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28</v>
      </c>
      <c r="F48" s="331" t="s">
        <v>20</v>
      </c>
      <c r="G48" s="331" t="s">
        <v>20</v>
      </c>
      <c r="H48" s="428">
        <f>'ANAS 2015'!E19</f>
        <v>0.25</v>
      </c>
      <c r="I48" s="428">
        <f t="shared" si="1"/>
        <v>28</v>
      </c>
      <c r="J48" s="395">
        <f t="shared" si="0"/>
        <v>7</v>
      </c>
      <c r="L48" s="36"/>
    </row>
    <row r="49" spans="2:12" ht="15.75" thickBot="1" x14ac:dyDescent="0.3">
      <c r="B49" s="118"/>
      <c r="C49" s="47" t="s">
        <v>22</v>
      </c>
      <c r="D49" s="48"/>
      <c r="E49" s="119"/>
      <c r="F49" s="50"/>
      <c r="G49" s="50"/>
      <c r="H49" s="119"/>
      <c r="I49" s="51" t="s">
        <v>15</v>
      </c>
      <c r="J49" s="10">
        <f>SUM(J41:J48)</f>
        <v>1331.6601750000002</v>
      </c>
    </row>
    <row r="50" spans="2:12" ht="15.75" thickBot="1" x14ac:dyDescent="0.3">
      <c r="C50" s="64"/>
      <c r="D50" s="65"/>
      <c r="E50" s="131"/>
      <c r="F50" s="131"/>
      <c r="G50" s="131"/>
      <c r="H50" s="131"/>
      <c r="I50" s="132"/>
      <c r="J50" s="132"/>
    </row>
    <row r="51" spans="2:12" ht="13.5" thickBot="1" x14ac:dyDescent="0.25">
      <c r="C51" s="68"/>
      <c r="D51" s="68"/>
      <c r="E51" s="68"/>
      <c r="F51" s="68"/>
      <c r="G51" s="68"/>
      <c r="H51" s="68" t="s">
        <v>23</v>
      </c>
      <c r="I51" s="69" t="s">
        <v>24</v>
      </c>
      <c r="J51" s="10">
        <f>J49+J38+J27</f>
        <v>1331.6601750000002</v>
      </c>
      <c r="L51" s="36"/>
    </row>
    <row r="53" spans="2:12" x14ac:dyDescent="0.25">
      <c r="C53" s="133"/>
    </row>
    <row r="54" spans="2:12" ht="12.75" x14ac:dyDescent="0.2">
      <c r="B54" s="208" t="s">
        <v>25</v>
      </c>
      <c r="C54" s="209"/>
      <c r="D54" s="210"/>
      <c r="E54" s="70"/>
      <c r="F54" s="70"/>
      <c r="G54" s="70"/>
      <c r="H54" s="70"/>
      <c r="I54" s="70"/>
      <c r="J54" s="70"/>
    </row>
    <row r="55" spans="2:12" x14ac:dyDescent="0.2">
      <c r="B55" s="211" t="s">
        <v>26</v>
      </c>
      <c r="C55" s="724" t="s">
        <v>155</v>
      </c>
      <c r="D55" s="724"/>
      <c r="E55" s="724"/>
      <c r="F55" s="724"/>
      <c r="G55" s="724"/>
      <c r="H55" s="724"/>
      <c r="I55" s="724"/>
      <c r="J55" s="724"/>
    </row>
    <row r="56" spans="2:12" x14ac:dyDescent="0.2">
      <c r="B56" s="211" t="s">
        <v>27</v>
      </c>
      <c r="C56" s="724" t="s">
        <v>156</v>
      </c>
      <c r="D56" s="724"/>
      <c r="E56" s="724"/>
      <c r="F56" s="724"/>
      <c r="G56" s="724"/>
      <c r="H56" s="724"/>
      <c r="I56" s="724"/>
      <c r="J56" s="724"/>
    </row>
    <row r="57" spans="2:12" ht="30" customHeight="1" x14ac:dyDescent="0.2">
      <c r="B57" s="211" t="s">
        <v>28</v>
      </c>
      <c r="C57" s="724" t="s">
        <v>157</v>
      </c>
      <c r="D57" s="724"/>
      <c r="E57" s="724"/>
      <c r="F57" s="724"/>
      <c r="G57" s="724"/>
      <c r="H57" s="724"/>
      <c r="I57" s="724"/>
      <c r="J57" s="724"/>
    </row>
  </sheetData>
  <mergeCells count="5">
    <mergeCell ref="B2:B3"/>
    <mergeCell ref="C2:F13"/>
    <mergeCell ref="C55:J55"/>
    <mergeCell ref="C56:J56"/>
    <mergeCell ref="C57:J57"/>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56"/>
  <sheetViews>
    <sheetView workbookViewId="0">
      <selection activeCell="AB21" sqref="AB21:AF21"/>
    </sheetView>
  </sheetViews>
  <sheetFormatPr defaultRowHeight="15" x14ac:dyDescent="0.25"/>
  <cols>
    <col min="1" max="28" width="2.7109375" style="293" customWidth="1"/>
    <col min="29" max="31" width="3" style="293" customWidth="1"/>
    <col min="32" max="32" width="2.85546875" style="293" customWidth="1"/>
    <col min="33" max="256" width="9.140625" style="293"/>
    <col min="257" max="284" width="2.7109375" style="293" customWidth="1"/>
    <col min="285" max="287" width="3" style="293" customWidth="1"/>
    <col min="288" max="288" width="2.85546875" style="293" customWidth="1"/>
    <col min="289" max="512" width="9.140625" style="293"/>
    <col min="513" max="540" width="2.7109375" style="293" customWidth="1"/>
    <col min="541" max="543" width="3" style="293" customWidth="1"/>
    <col min="544" max="544" width="2.85546875" style="293" customWidth="1"/>
    <col min="545" max="768" width="9.140625" style="293"/>
    <col min="769" max="796" width="2.7109375" style="293" customWidth="1"/>
    <col min="797" max="799" width="3" style="293" customWidth="1"/>
    <col min="800" max="800" width="2.85546875" style="293" customWidth="1"/>
    <col min="801" max="1024" width="9.140625" style="293"/>
    <col min="1025" max="1052" width="2.7109375" style="293" customWidth="1"/>
    <col min="1053" max="1055" width="3" style="293" customWidth="1"/>
    <col min="1056" max="1056" width="2.85546875" style="293" customWidth="1"/>
    <col min="1057" max="1280" width="9.140625" style="293"/>
    <col min="1281" max="1308" width="2.7109375" style="293" customWidth="1"/>
    <col min="1309" max="1311" width="3" style="293" customWidth="1"/>
    <col min="1312" max="1312" width="2.85546875" style="293" customWidth="1"/>
    <col min="1313" max="1536" width="9.140625" style="293"/>
    <col min="1537" max="1564" width="2.7109375" style="293" customWidth="1"/>
    <col min="1565" max="1567" width="3" style="293" customWidth="1"/>
    <col min="1568" max="1568" width="2.85546875" style="293" customWidth="1"/>
    <col min="1569" max="1792" width="9.140625" style="293"/>
    <col min="1793" max="1820" width="2.7109375" style="293" customWidth="1"/>
    <col min="1821" max="1823" width="3" style="293" customWidth="1"/>
    <col min="1824" max="1824" width="2.85546875" style="293" customWidth="1"/>
    <col min="1825" max="2048" width="9.140625" style="293"/>
    <col min="2049" max="2076" width="2.7109375" style="293" customWidth="1"/>
    <col min="2077" max="2079" width="3" style="293" customWidth="1"/>
    <col min="2080" max="2080" width="2.85546875" style="293" customWidth="1"/>
    <col min="2081" max="2304" width="9.140625" style="293"/>
    <col min="2305" max="2332" width="2.7109375" style="293" customWidth="1"/>
    <col min="2333" max="2335" width="3" style="293" customWidth="1"/>
    <col min="2336" max="2336" width="2.85546875" style="293" customWidth="1"/>
    <col min="2337" max="2560" width="9.140625" style="293"/>
    <col min="2561" max="2588" width="2.7109375" style="293" customWidth="1"/>
    <col min="2589" max="2591" width="3" style="293" customWidth="1"/>
    <col min="2592" max="2592" width="2.85546875" style="293" customWidth="1"/>
    <col min="2593" max="2816" width="9.140625" style="293"/>
    <col min="2817" max="2844" width="2.7109375" style="293" customWidth="1"/>
    <col min="2845" max="2847" width="3" style="293" customWidth="1"/>
    <col min="2848" max="2848" width="2.85546875" style="293" customWidth="1"/>
    <col min="2849" max="3072" width="9.140625" style="293"/>
    <col min="3073" max="3100" width="2.7109375" style="293" customWidth="1"/>
    <col min="3101" max="3103" width="3" style="293" customWidth="1"/>
    <col min="3104" max="3104" width="2.85546875" style="293" customWidth="1"/>
    <col min="3105" max="3328" width="9.140625" style="293"/>
    <col min="3329" max="3356" width="2.7109375" style="293" customWidth="1"/>
    <col min="3357" max="3359" width="3" style="293" customWidth="1"/>
    <col min="3360" max="3360" width="2.85546875" style="293" customWidth="1"/>
    <col min="3361" max="3584" width="9.140625" style="293"/>
    <col min="3585" max="3612" width="2.7109375" style="293" customWidth="1"/>
    <col min="3613" max="3615" width="3" style="293" customWidth="1"/>
    <col min="3616" max="3616" width="2.85546875" style="293" customWidth="1"/>
    <col min="3617" max="3840" width="9.140625" style="293"/>
    <col min="3841" max="3868" width="2.7109375" style="293" customWidth="1"/>
    <col min="3869" max="3871" width="3" style="293" customWidth="1"/>
    <col min="3872" max="3872" width="2.85546875" style="293" customWidth="1"/>
    <col min="3873" max="4096" width="9.140625" style="293"/>
    <col min="4097" max="4124" width="2.7109375" style="293" customWidth="1"/>
    <col min="4125" max="4127" width="3" style="293" customWidth="1"/>
    <col min="4128" max="4128" width="2.85546875" style="293" customWidth="1"/>
    <col min="4129" max="4352" width="9.140625" style="293"/>
    <col min="4353" max="4380" width="2.7109375" style="293" customWidth="1"/>
    <col min="4381" max="4383" width="3" style="293" customWidth="1"/>
    <col min="4384" max="4384" width="2.85546875" style="293" customWidth="1"/>
    <col min="4385" max="4608" width="9.140625" style="293"/>
    <col min="4609" max="4636" width="2.7109375" style="293" customWidth="1"/>
    <col min="4637" max="4639" width="3" style="293" customWidth="1"/>
    <col min="4640" max="4640" width="2.85546875" style="293" customWidth="1"/>
    <col min="4641" max="4864" width="9.140625" style="293"/>
    <col min="4865" max="4892" width="2.7109375" style="293" customWidth="1"/>
    <col min="4893" max="4895" width="3" style="293" customWidth="1"/>
    <col min="4896" max="4896" width="2.85546875" style="293" customWidth="1"/>
    <col min="4897" max="5120" width="9.140625" style="293"/>
    <col min="5121" max="5148" width="2.7109375" style="293" customWidth="1"/>
    <col min="5149" max="5151" width="3" style="293" customWidth="1"/>
    <col min="5152" max="5152" width="2.85546875" style="293" customWidth="1"/>
    <col min="5153" max="5376" width="9.140625" style="293"/>
    <col min="5377" max="5404" width="2.7109375" style="293" customWidth="1"/>
    <col min="5405" max="5407" width="3" style="293" customWidth="1"/>
    <col min="5408" max="5408" width="2.85546875" style="293" customWidth="1"/>
    <col min="5409" max="5632" width="9.140625" style="293"/>
    <col min="5633" max="5660" width="2.7109375" style="293" customWidth="1"/>
    <col min="5661" max="5663" width="3" style="293" customWidth="1"/>
    <col min="5664" max="5664" width="2.85546875" style="293" customWidth="1"/>
    <col min="5665" max="5888" width="9.140625" style="293"/>
    <col min="5889" max="5916" width="2.7109375" style="293" customWidth="1"/>
    <col min="5917" max="5919" width="3" style="293" customWidth="1"/>
    <col min="5920" max="5920" width="2.85546875" style="293" customWidth="1"/>
    <col min="5921" max="6144" width="9.140625" style="293"/>
    <col min="6145" max="6172" width="2.7109375" style="293" customWidth="1"/>
    <col min="6173" max="6175" width="3" style="293" customWidth="1"/>
    <col min="6176" max="6176" width="2.85546875" style="293" customWidth="1"/>
    <col min="6177" max="6400" width="9.140625" style="293"/>
    <col min="6401" max="6428" width="2.7109375" style="293" customWidth="1"/>
    <col min="6429" max="6431" width="3" style="293" customWidth="1"/>
    <col min="6432" max="6432" width="2.85546875" style="293" customWidth="1"/>
    <col min="6433" max="6656" width="9.140625" style="293"/>
    <col min="6657" max="6684" width="2.7109375" style="293" customWidth="1"/>
    <col min="6685" max="6687" width="3" style="293" customWidth="1"/>
    <col min="6688" max="6688" width="2.85546875" style="293" customWidth="1"/>
    <col min="6689" max="6912" width="9.140625" style="293"/>
    <col min="6913" max="6940" width="2.7109375" style="293" customWidth="1"/>
    <col min="6941" max="6943" width="3" style="293" customWidth="1"/>
    <col min="6944" max="6944" width="2.85546875" style="293" customWidth="1"/>
    <col min="6945" max="7168" width="9.140625" style="293"/>
    <col min="7169" max="7196" width="2.7109375" style="293" customWidth="1"/>
    <col min="7197" max="7199" width="3" style="293" customWidth="1"/>
    <col min="7200" max="7200" width="2.85546875" style="293" customWidth="1"/>
    <col min="7201" max="7424" width="9.140625" style="293"/>
    <col min="7425" max="7452" width="2.7109375" style="293" customWidth="1"/>
    <col min="7453" max="7455" width="3" style="293" customWidth="1"/>
    <col min="7456" max="7456" width="2.85546875" style="293" customWidth="1"/>
    <col min="7457" max="7680" width="9.140625" style="293"/>
    <col min="7681" max="7708" width="2.7109375" style="293" customWidth="1"/>
    <col min="7709" max="7711" width="3" style="293" customWidth="1"/>
    <col min="7712" max="7712" width="2.85546875" style="293" customWidth="1"/>
    <col min="7713" max="7936" width="9.140625" style="293"/>
    <col min="7937" max="7964" width="2.7109375" style="293" customWidth="1"/>
    <col min="7965" max="7967" width="3" style="293" customWidth="1"/>
    <col min="7968" max="7968" width="2.85546875" style="293" customWidth="1"/>
    <col min="7969" max="8192" width="9.140625" style="293"/>
    <col min="8193" max="8220" width="2.7109375" style="293" customWidth="1"/>
    <col min="8221" max="8223" width="3" style="293" customWidth="1"/>
    <col min="8224" max="8224" width="2.85546875" style="293" customWidth="1"/>
    <col min="8225" max="8448" width="9.140625" style="293"/>
    <col min="8449" max="8476" width="2.7109375" style="293" customWidth="1"/>
    <col min="8477" max="8479" width="3" style="293" customWidth="1"/>
    <col min="8480" max="8480" width="2.85546875" style="293" customWidth="1"/>
    <col min="8481" max="8704" width="9.140625" style="293"/>
    <col min="8705" max="8732" width="2.7109375" style="293" customWidth="1"/>
    <col min="8733" max="8735" width="3" style="293" customWidth="1"/>
    <col min="8736" max="8736" width="2.85546875" style="293" customWidth="1"/>
    <col min="8737" max="8960" width="9.140625" style="293"/>
    <col min="8961" max="8988" width="2.7109375" style="293" customWidth="1"/>
    <col min="8989" max="8991" width="3" style="293" customWidth="1"/>
    <col min="8992" max="8992" width="2.85546875" style="293" customWidth="1"/>
    <col min="8993" max="9216" width="9.140625" style="293"/>
    <col min="9217" max="9244" width="2.7109375" style="293" customWidth="1"/>
    <col min="9245" max="9247" width="3" style="293" customWidth="1"/>
    <col min="9248" max="9248" width="2.85546875" style="293" customWidth="1"/>
    <col min="9249" max="9472" width="9.140625" style="293"/>
    <col min="9473" max="9500" width="2.7109375" style="293" customWidth="1"/>
    <col min="9501" max="9503" width="3" style="293" customWidth="1"/>
    <col min="9504" max="9504" width="2.85546875" style="293" customWidth="1"/>
    <col min="9505" max="9728" width="9.140625" style="293"/>
    <col min="9729" max="9756" width="2.7109375" style="293" customWidth="1"/>
    <col min="9757" max="9759" width="3" style="293" customWidth="1"/>
    <col min="9760" max="9760" width="2.85546875" style="293" customWidth="1"/>
    <col min="9761" max="9984" width="9.140625" style="293"/>
    <col min="9985" max="10012" width="2.7109375" style="293" customWidth="1"/>
    <col min="10013" max="10015" width="3" style="293" customWidth="1"/>
    <col min="10016" max="10016" width="2.85546875" style="293" customWidth="1"/>
    <col min="10017" max="10240" width="9.140625" style="293"/>
    <col min="10241" max="10268" width="2.7109375" style="293" customWidth="1"/>
    <col min="10269" max="10271" width="3" style="293" customWidth="1"/>
    <col min="10272" max="10272" width="2.85546875" style="293" customWidth="1"/>
    <col min="10273" max="10496" width="9.140625" style="293"/>
    <col min="10497" max="10524" width="2.7109375" style="293" customWidth="1"/>
    <col min="10525" max="10527" width="3" style="293" customWidth="1"/>
    <col min="10528" max="10528" width="2.85546875" style="293" customWidth="1"/>
    <col min="10529" max="10752" width="9.140625" style="293"/>
    <col min="10753" max="10780" width="2.7109375" style="293" customWidth="1"/>
    <col min="10781" max="10783" width="3" style="293" customWidth="1"/>
    <col min="10784" max="10784" width="2.85546875" style="293" customWidth="1"/>
    <col min="10785" max="11008" width="9.140625" style="293"/>
    <col min="11009" max="11036" width="2.7109375" style="293" customWidth="1"/>
    <col min="11037" max="11039" width="3" style="293" customWidth="1"/>
    <col min="11040" max="11040" width="2.85546875" style="293" customWidth="1"/>
    <col min="11041" max="11264" width="9.140625" style="293"/>
    <col min="11265" max="11292" width="2.7109375" style="293" customWidth="1"/>
    <col min="11293" max="11295" width="3" style="293" customWidth="1"/>
    <col min="11296" max="11296" width="2.85546875" style="293" customWidth="1"/>
    <col min="11297" max="11520" width="9.140625" style="293"/>
    <col min="11521" max="11548" width="2.7109375" style="293" customWidth="1"/>
    <col min="11549" max="11551" width="3" style="293" customWidth="1"/>
    <col min="11552" max="11552" width="2.85546875" style="293" customWidth="1"/>
    <col min="11553" max="11776" width="9.140625" style="293"/>
    <col min="11777" max="11804" width="2.7109375" style="293" customWidth="1"/>
    <col min="11805" max="11807" width="3" style="293" customWidth="1"/>
    <col min="11808" max="11808" width="2.85546875" style="293" customWidth="1"/>
    <col min="11809" max="12032" width="9.140625" style="293"/>
    <col min="12033" max="12060" width="2.7109375" style="293" customWidth="1"/>
    <col min="12061" max="12063" width="3" style="293" customWidth="1"/>
    <col min="12064" max="12064" width="2.85546875" style="293" customWidth="1"/>
    <col min="12065" max="12288" width="9.140625" style="293"/>
    <col min="12289" max="12316" width="2.7109375" style="293" customWidth="1"/>
    <col min="12317" max="12319" width="3" style="293" customWidth="1"/>
    <col min="12320" max="12320" width="2.85546875" style="293" customWidth="1"/>
    <col min="12321" max="12544" width="9.140625" style="293"/>
    <col min="12545" max="12572" width="2.7109375" style="293" customWidth="1"/>
    <col min="12573" max="12575" width="3" style="293" customWidth="1"/>
    <col min="12576" max="12576" width="2.85546875" style="293" customWidth="1"/>
    <col min="12577" max="12800" width="9.140625" style="293"/>
    <col min="12801" max="12828" width="2.7109375" style="293" customWidth="1"/>
    <col min="12829" max="12831" width="3" style="293" customWidth="1"/>
    <col min="12832" max="12832" width="2.85546875" style="293" customWidth="1"/>
    <col min="12833" max="13056" width="9.140625" style="293"/>
    <col min="13057" max="13084" width="2.7109375" style="293" customWidth="1"/>
    <col min="13085" max="13087" width="3" style="293" customWidth="1"/>
    <col min="13088" max="13088" width="2.85546875" style="293" customWidth="1"/>
    <col min="13089" max="13312" width="9.140625" style="293"/>
    <col min="13313" max="13340" width="2.7109375" style="293" customWidth="1"/>
    <col min="13341" max="13343" width="3" style="293" customWidth="1"/>
    <col min="13344" max="13344" width="2.85546875" style="293" customWidth="1"/>
    <col min="13345" max="13568" width="9.140625" style="293"/>
    <col min="13569" max="13596" width="2.7109375" style="293" customWidth="1"/>
    <col min="13597" max="13599" width="3" style="293" customWidth="1"/>
    <col min="13600" max="13600" width="2.85546875" style="293" customWidth="1"/>
    <col min="13601" max="13824" width="9.140625" style="293"/>
    <col min="13825" max="13852" width="2.7109375" style="293" customWidth="1"/>
    <col min="13853" max="13855" width="3" style="293" customWidth="1"/>
    <col min="13856" max="13856" width="2.85546875" style="293" customWidth="1"/>
    <col min="13857" max="14080" width="9.140625" style="293"/>
    <col min="14081" max="14108" width="2.7109375" style="293" customWidth="1"/>
    <col min="14109" max="14111" width="3" style="293" customWidth="1"/>
    <col min="14112" max="14112" width="2.85546875" style="293" customWidth="1"/>
    <col min="14113" max="14336" width="9.140625" style="293"/>
    <col min="14337" max="14364" width="2.7109375" style="293" customWidth="1"/>
    <col min="14365" max="14367" width="3" style="293" customWidth="1"/>
    <col min="14368" max="14368" width="2.85546875" style="293" customWidth="1"/>
    <col min="14369" max="14592" width="9.140625" style="293"/>
    <col min="14593" max="14620" width="2.7109375" style="293" customWidth="1"/>
    <col min="14621" max="14623" width="3" style="293" customWidth="1"/>
    <col min="14624" max="14624" width="2.85546875" style="293" customWidth="1"/>
    <col min="14625" max="14848" width="9.140625" style="293"/>
    <col min="14849" max="14876" width="2.7109375" style="293" customWidth="1"/>
    <col min="14877" max="14879" width="3" style="293" customWidth="1"/>
    <col min="14880" max="14880" width="2.85546875" style="293" customWidth="1"/>
    <col min="14881" max="15104" width="9.140625" style="293"/>
    <col min="15105" max="15132" width="2.7109375" style="293" customWidth="1"/>
    <col min="15133" max="15135" width="3" style="293" customWidth="1"/>
    <col min="15136" max="15136" width="2.85546875" style="293" customWidth="1"/>
    <col min="15137" max="15360" width="9.140625" style="293"/>
    <col min="15361" max="15388" width="2.7109375" style="293" customWidth="1"/>
    <col min="15389" max="15391" width="3" style="293" customWidth="1"/>
    <col min="15392" max="15392" width="2.85546875" style="293" customWidth="1"/>
    <col min="15393" max="15616" width="9.140625" style="293"/>
    <col min="15617" max="15644" width="2.7109375" style="293" customWidth="1"/>
    <col min="15645" max="15647" width="3" style="293" customWidth="1"/>
    <col min="15648" max="15648" width="2.85546875" style="293" customWidth="1"/>
    <col min="15649" max="15872" width="9.140625" style="293"/>
    <col min="15873" max="15900" width="2.7109375" style="293" customWidth="1"/>
    <col min="15901" max="15903" width="3" style="293" customWidth="1"/>
    <col min="15904" max="15904" width="2.85546875" style="293" customWidth="1"/>
    <col min="15905" max="16128" width="9.140625" style="293"/>
    <col min="16129" max="16156" width="2.7109375" style="293" customWidth="1"/>
    <col min="16157" max="16159" width="3" style="293" customWidth="1"/>
    <col min="16160" max="16160" width="2.85546875" style="293" customWidth="1"/>
    <col min="16161" max="16384" width="9.140625" style="293"/>
  </cols>
  <sheetData>
    <row r="1" spans="1:32" x14ac:dyDescent="0.25">
      <c r="A1" s="685" t="s">
        <v>40</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2" x14ac:dyDescent="0.2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row>
    <row r="3" spans="1:32" ht="126.75" customHeight="1" x14ac:dyDescent="0.25">
      <c r="A3" s="686" t="s">
        <v>41</v>
      </c>
      <c r="B3" s="686"/>
      <c r="C3" s="712" t="s">
        <v>98</v>
      </c>
      <c r="D3" s="712"/>
      <c r="E3" s="712"/>
      <c r="F3" s="712"/>
      <c r="G3" s="712"/>
      <c r="H3" s="688" t="s">
        <v>91</v>
      </c>
      <c r="I3" s="688"/>
      <c r="J3" s="688"/>
      <c r="K3" s="688"/>
      <c r="L3" s="688"/>
      <c r="M3" s="688"/>
      <c r="N3" s="688"/>
      <c r="O3" s="688"/>
      <c r="P3" s="688"/>
      <c r="Q3" s="688"/>
      <c r="R3" s="688"/>
      <c r="S3" s="688"/>
      <c r="T3" s="688"/>
      <c r="U3" s="688"/>
      <c r="V3" s="688"/>
      <c r="W3" s="688"/>
      <c r="X3" s="688"/>
      <c r="Y3" s="688"/>
      <c r="Z3" s="688"/>
      <c r="AA3" s="688"/>
      <c r="AB3" s="688"/>
      <c r="AC3" s="688"/>
      <c r="AD3" s="688"/>
      <c r="AE3" s="688"/>
      <c r="AF3" s="688"/>
    </row>
    <row r="4" spans="1:32" x14ac:dyDescent="0.2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1:32" x14ac:dyDescent="0.25">
      <c r="A5" s="686" t="s">
        <v>42</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9"/>
      <c r="AC5" s="686"/>
      <c r="AD5" s="686"/>
      <c r="AE5" s="686"/>
      <c r="AF5" s="686"/>
    </row>
    <row r="6" spans="1:32"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row>
    <row r="7" spans="1:32" ht="24" customHeight="1" x14ac:dyDescent="0.25">
      <c r="A7" s="691" t="s">
        <v>43</v>
      </c>
      <c r="B7" s="692"/>
      <c r="C7" s="692"/>
      <c r="D7" s="692"/>
      <c r="E7" s="692"/>
      <c r="F7" s="688" t="s">
        <v>44</v>
      </c>
      <c r="G7" s="688"/>
      <c r="H7" s="688"/>
      <c r="I7" s="688"/>
      <c r="J7" s="688"/>
      <c r="K7" s="688"/>
      <c r="L7" s="688"/>
      <c r="M7" s="688"/>
      <c r="N7" s="690">
        <v>404.8</v>
      </c>
      <c r="O7" s="690"/>
      <c r="P7" s="690"/>
      <c r="Q7" s="690"/>
      <c r="R7" s="690"/>
      <c r="S7" s="690"/>
      <c r="T7" s="690"/>
      <c r="U7" s="686" t="s">
        <v>45</v>
      </c>
      <c r="V7" s="686"/>
      <c r="W7" s="686"/>
      <c r="X7" s="294"/>
      <c r="Y7" s="294"/>
      <c r="Z7" s="294"/>
      <c r="AA7" s="294"/>
      <c r="AB7" s="294"/>
      <c r="AC7" s="294"/>
      <c r="AD7" s="294"/>
      <c r="AE7" s="294"/>
      <c r="AF7" s="294"/>
    </row>
    <row r="8" spans="1:32" ht="24" customHeight="1" x14ac:dyDescent="0.25">
      <c r="A8" s="691"/>
      <c r="B8" s="692"/>
      <c r="C8" s="692"/>
      <c r="D8" s="692"/>
      <c r="E8" s="692"/>
      <c r="F8" s="688" t="s">
        <v>46</v>
      </c>
      <c r="G8" s="688"/>
      <c r="H8" s="688"/>
      <c r="I8" s="688"/>
      <c r="J8" s="688"/>
      <c r="K8" s="688"/>
      <c r="L8" s="688"/>
      <c r="M8" s="688"/>
      <c r="N8" s="690">
        <f>N7/(5*240)</f>
        <v>0.33733333333333332</v>
      </c>
      <c r="O8" s="690"/>
      <c r="P8" s="690"/>
      <c r="Q8" s="690"/>
      <c r="R8" s="690"/>
      <c r="S8" s="690"/>
      <c r="T8" s="690"/>
      <c r="U8" s="686" t="s">
        <v>45</v>
      </c>
      <c r="V8" s="686"/>
      <c r="W8" s="686"/>
      <c r="X8" s="294"/>
      <c r="Y8" s="294"/>
      <c r="Z8" s="294"/>
      <c r="AA8" s="294"/>
      <c r="AB8" s="294"/>
      <c r="AC8" s="294"/>
      <c r="AD8" s="294"/>
      <c r="AE8" s="294"/>
      <c r="AF8" s="294"/>
    </row>
    <row r="9" spans="1:32" ht="24" customHeight="1" x14ac:dyDescent="0.25">
      <c r="A9" s="691"/>
      <c r="B9" s="692"/>
      <c r="C9" s="692"/>
      <c r="D9" s="692"/>
      <c r="E9" s="692"/>
      <c r="F9" s="688" t="s">
        <v>47</v>
      </c>
      <c r="G9" s="688"/>
      <c r="H9" s="688"/>
      <c r="I9" s="688"/>
      <c r="J9" s="688"/>
      <c r="K9" s="688"/>
      <c r="L9" s="688"/>
      <c r="M9" s="688"/>
      <c r="N9" s="690">
        <f>8.5*3</f>
        <v>25.5</v>
      </c>
      <c r="O9" s="690"/>
      <c r="P9" s="690"/>
      <c r="Q9" s="690"/>
      <c r="R9" s="690"/>
      <c r="S9" s="690"/>
      <c r="T9" s="690"/>
      <c r="U9" s="686" t="s">
        <v>45</v>
      </c>
      <c r="V9" s="686"/>
      <c r="W9" s="686"/>
      <c r="X9" s="294"/>
      <c r="Y9" s="294"/>
      <c r="Z9" s="294"/>
      <c r="AA9" s="294"/>
      <c r="AB9" s="294"/>
      <c r="AC9" s="294"/>
      <c r="AD9" s="294"/>
      <c r="AE9" s="294"/>
      <c r="AF9" s="294"/>
    </row>
    <row r="10" spans="1:32" x14ac:dyDescent="0.25">
      <c r="A10" s="691"/>
      <c r="B10" s="692"/>
      <c r="C10" s="692"/>
      <c r="D10" s="692"/>
      <c r="E10" s="692"/>
      <c r="F10" s="686" t="s">
        <v>35</v>
      </c>
      <c r="G10" s="686"/>
      <c r="H10" s="686"/>
      <c r="I10" s="686"/>
      <c r="J10" s="686"/>
      <c r="K10" s="686"/>
      <c r="L10" s="686"/>
      <c r="M10" s="686"/>
      <c r="N10" s="690">
        <f>SUM(N8:T9)</f>
        <v>25.837333333333333</v>
      </c>
      <c r="O10" s="690"/>
      <c r="P10" s="690"/>
      <c r="Q10" s="690"/>
      <c r="R10" s="690"/>
      <c r="S10" s="690"/>
      <c r="T10" s="690"/>
      <c r="U10" s="686" t="s">
        <v>45</v>
      </c>
      <c r="V10" s="686"/>
      <c r="W10" s="686"/>
      <c r="X10" s="294"/>
      <c r="Y10" s="294"/>
      <c r="Z10" s="294"/>
      <c r="AA10" s="294"/>
      <c r="AB10" s="294"/>
      <c r="AC10" s="294"/>
      <c r="AD10" s="294"/>
      <c r="AE10" s="294"/>
      <c r="AF10" s="294"/>
    </row>
    <row r="11" spans="1:32" x14ac:dyDescent="0.25">
      <c r="A11" s="692"/>
      <c r="B11" s="692"/>
      <c r="C11" s="692"/>
      <c r="D11" s="692"/>
      <c r="E11" s="692"/>
      <c r="F11" s="686" t="s">
        <v>48</v>
      </c>
      <c r="G11" s="686"/>
      <c r="H11" s="686"/>
      <c r="I11" s="686"/>
      <c r="J11" s="686"/>
      <c r="K11" s="686"/>
      <c r="L11" s="686"/>
      <c r="M11" s="686"/>
      <c r="N11" s="690"/>
      <c r="O11" s="690"/>
      <c r="P11" s="690"/>
      <c r="Q11" s="690"/>
      <c r="R11" s="690"/>
      <c r="S11" s="690"/>
      <c r="T11" s="690"/>
      <c r="U11" s="686" t="s">
        <v>45</v>
      </c>
      <c r="V11" s="686"/>
      <c r="W11" s="686"/>
      <c r="X11" s="294"/>
      <c r="Y11" s="294"/>
      <c r="Z11" s="294"/>
      <c r="AA11" s="294"/>
      <c r="AB11" s="294"/>
      <c r="AC11" s="294"/>
      <c r="AD11" s="294"/>
      <c r="AE11" s="294"/>
      <c r="AF11" s="294"/>
    </row>
    <row r="12" spans="1:32" x14ac:dyDescent="0.25">
      <c r="A12" s="692"/>
      <c r="B12" s="692"/>
      <c r="C12" s="692"/>
      <c r="D12" s="692"/>
      <c r="E12" s="692"/>
      <c r="F12" s="686" t="s">
        <v>49</v>
      </c>
      <c r="G12" s="686"/>
      <c r="H12" s="686"/>
      <c r="I12" s="686"/>
      <c r="J12" s="686"/>
      <c r="K12" s="686"/>
      <c r="L12" s="686"/>
      <c r="M12" s="686"/>
      <c r="N12" s="690"/>
      <c r="O12" s="690"/>
      <c r="P12" s="690"/>
      <c r="Q12" s="690"/>
      <c r="R12" s="690"/>
      <c r="S12" s="690"/>
      <c r="T12" s="690"/>
      <c r="U12" s="686" t="s">
        <v>45</v>
      </c>
      <c r="V12" s="686"/>
      <c r="W12" s="686"/>
      <c r="X12" s="294"/>
      <c r="Y12" s="294"/>
      <c r="Z12" s="294"/>
      <c r="AA12" s="294"/>
      <c r="AB12" s="294"/>
      <c r="AC12" s="294"/>
      <c r="AD12" s="294"/>
      <c r="AE12" s="294"/>
      <c r="AF12" s="294"/>
    </row>
    <row r="13" spans="1:32" x14ac:dyDescent="0.25">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row>
    <row r="14" spans="1:32" x14ac:dyDescent="0.25">
      <c r="A14" s="699" t="s">
        <v>50</v>
      </c>
      <c r="B14" s="699"/>
      <c r="C14" s="699"/>
      <c r="D14" s="686" t="s">
        <v>51</v>
      </c>
      <c r="E14" s="686"/>
      <c r="F14" s="686"/>
      <c r="G14" s="686"/>
      <c r="H14" s="686"/>
      <c r="I14" s="686"/>
      <c r="J14" s="686"/>
      <c r="K14" s="686"/>
      <c r="L14" s="96"/>
      <c r="M14" s="686" t="s">
        <v>52</v>
      </c>
      <c r="N14" s="686"/>
      <c r="O14" s="686"/>
      <c r="P14" s="686"/>
      <c r="Q14" s="686"/>
      <c r="R14" s="686"/>
      <c r="S14" s="686"/>
      <c r="T14" s="686"/>
      <c r="U14" s="686"/>
      <c r="V14" s="686"/>
      <c r="W14" s="686"/>
      <c r="X14" s="686"/>
      <c r="Y14" s="686"/>
      <c r="Z14" s="686" t="s">
        <v>53</v>
      </c>
      <c r="AA14" s="686"/>
      <c r="AB14" s="686"/>
      <c r="AC14" s="686"/>
      <c r="AD14" s="686"/>
      <c r="AE14" s="686"/>
      <c r="AF14" s="686"/>
    </row>
    <row r="15" spans="1:32" x14ac:dyDescent="0.25">
      <c r="A15" s="699"/>
      <c r="B15" s="699"/>
      <c r="C15" s="699"/>
      <c r="D15" s="686" t="s">
        <v>54</v>
      </c>
      <c r="E15" s="686"/>
      <c r="F15" s="686"/>
      <c r="G15" s="686"/>
      <c r="H15" s="694"/>
      <c r="I15" s="694"/>
      <c r="J15" s="686" t="s">
        <v>55</v>
      </c>
      <c r="K15" s="686"/>
      <c r="L15" s="686"/>
      <c r="M15" s="686"/>
      <c r="N15" s="686"/>
      <c r="O15" s="696">
        <f>(N10+N11+N12)*H15</f>
        <v>0</v>
      </c>
      <c r="P15" s="696"/>
      <c r="Q15" s="696"/>
      <c r="R15" s="696"/>
      <c r="S15" s="696"/>
      <c r="T15" s="696"/>
      <c r="U15" s="696"/>
      <c r="V15" s="696"/>
      <c r="W15" s="294"/>
      <c r="X15" s="294"/>
      <c r="Y15" s="294"/>
      <c r="Z15" s="294"/>
      <c r="AA15" s="294"/>
      <c r="AB15" s="294"/>
      <c r="AC15" s="294"/>
      <c r="AD15" s="294"/>
      <c r="AE15" s="294"/>
      <c r="AF15" s="294"/>
    </row>
    <row r="16" spans="1:32" x14ac:dyDescent="0.25">
      <c r="A16" s="699"/>
      <c r="B16" s="699"/>
      <c r="C16" s="699"/>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1:32" x14ac:dyDescent="0.25">
      <c r="A17" s="699"/>
      <c r="B17" s="699"/>
      <c r="C17" s="699"/>
      <c r="D17" s="686" t="s">
        <v>56</v>
      </c>
      <c r="E17" s="686"/>
      <c r="F17" s="686"/>
      <c r="G17" s="686"/>
      <c r="H17" s="686"/>
      <c r="I17" s="686"/>
      <c r="J17" s="686"/>
      <c r="K17" s="686"/>
      <c r="L17" s="295"/>
      <c r="M17" s="700"/>
      <c r="N17" s="700"/>
      <c r="O17" s="700"/>
      <c r="P17" s="700"/>
      <c r="Q17" s="700"/>
      <c r="R17" s="700"/>
      <c r="S17" s="700"/>
      <c r="T17" s="700"/>
      <c r="U17" s="700"/>
      <c r="V17" s="700"/>
      <c r="W17" s="294"/>
      <c r="X17" s="294"/>
      <c r="Y17" s="294"/>
      <c r="Z17" s="294"/>
      <c r="AA17" s="294"/>
      <c r="AB17" s="294"/>
      <c r="AC17" s="294"/>
      <c r="AD17" s="294"/>
      <c r="AE17" s="294"/>
      <c r="AF17" s="294"/>
    </row>
    <row r="18" spans="1:32" x14ac:dyDescent="0.25">
      <c r="A18" s="699"/>
      <c r="B18" s="699"/>
      <c r="C18" s="699"/>
      <c r="D18" s="686" t="s">
        <v>54</v>
      </c>
      <c r="E18" s="686"/>
      <c r="F18" s="686"/>
      <c r="G18" s="686"/>
      <c r="H18" s="694">
        <v>0</v>
      </c>
      <c r="I18" s="695"/>
      <c r="J18" s="686" t="s">
        <v>55</v>
      </c>
      <c r="K18" s="686"/>
      <c r="L18" s="686"/>
      <c r="M18" s="686"/>
      <c r="N18" s="686"/>
      <c r="O18" s="696">
        <f>(N10+N11+N12)*H18</f>
        <v>0</v>
      </c>
      <c r="P18" s="696"/>
      <c r="Q18" s="696"/>
      <c r="R18" s="696"/>
      <c r="S18" s="696"/>
      <c r="T18" s="696"/>
      <c r="U18" s="696"/>
      <c r="V18" s="696"/>
      <c r="W18" s="294"/>
      <c r="X18" s="294"/>
      <c r="Y18" s="294"/>
      <c r="Z18" s="294"/>
      <c r="AA18" s="294"/>
      <c r="AB18" s="294"/>
      <c r="AC18" s="294"/>
      <c r="AD18" s="294"/>
      <c r="AE18" s="294"/>
      <c r="AF18" s="294"/>
    </row>
    <row r="19" spans="1:32" x14ac:dyDescent="0.25">
      <c r="A19" s="686" t="s">
        <v>57</v>
      </c>
      <c r="B19" s="686"/>
      <c r="C19" s="686"/>
      <c r="D19" s="686"/>
      <c r="E19" s="686"/>
      <c r="F19" s="686"/>
      <c r="G19" s="686"/>
      <c r="H19" s="686"/>
      <c r="I19" s="686"/>
      <c r="J19" s="697" t="s">
        <v>45</v>
      </c>
      <c r="K19" s="697"/>
      <c r="L19" s="698">
        <f>N10+N11+N12-O15-O18</f>
        <v>25.837333333333333</v>
      </c>
      <c r="M19" s="698"/>
      <c r="N19" s="698"/>
      <c r="O19" s="698"/>
      <c r="P19" s="698"/>
      <c r="Q19" s="698"/>
      <c r="R19" s="698"/>
      <c r="S19" s="698"/>
      <c r="T19" s="698"/>
      <c r="U19" s="698"/>
      <c r="V19" s="698"/>
      <c r="W19" s="296"/>
      <c r="X19" s="294"/>
      <c r="Y19" s="294"/>
      <c r="Z19" s="294"/>
      <c r="AA19" s="294"/>
      <c r="AB19" s="294"/>
      <c r="AC19" s="294"/>
      <c r="AD19" s="294"/>
      <c r="AE19" s="294"/>
      <c r="AF19" s="294"/>
    </row>
    <row r="20" spans="1:32" x14ac:dyDescent="0.25">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row>
    <row r="21" spans="1:32" x14ac:dyDescent="0.25">
      <c r="A21" s="686" t="s">
        <v>42</v>
      </c>
      <c r="B21" s="686"/>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9"/>
      <c r="AC21" s="686"/>
      <c r="AD21" s="686"/>
      <c r="AE21" s="686"/>
      <c r="AF21" s="686"/>
    </row>
    <row r="22" spans="1:32" x14ac:dyDescent="0.25">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row>
    <row r="23" spans="1:32" ht="12.75" customHeight="1" x14ac:dyDescent="0.25">
      <c r="A23" s="691" t="s">
        <v>58</v>
      </c>
      <c r="B23" s="691"/>
      <c r="C23" s="691"/>
      <c r="D23" s="691"/>
      <c r="E23" s="691"/>
      <c r="F23" s="691"/>
      <c r="G23" s="691"/>
      <c r="H23" s="691"/>
      <c r="I23" s="691"/>
      <c r="J23" s="691"/>
      <c r="K23" s="691"/>
      <c r="L23" s="691"/>
      <c r="M23" s="691"/>
      <c r="N23" s="693"/>
      <c r="O23" s="693"/>
      <c r="P23" s="693"/>
      <c r="Q23" s="693"/>
      <c r="R23" s="693"/>
      <c r="S23" s="693"/>
      <c r="T23" s="693"/>
      <c r="U23" s="686" t="s">
        <v>45</v>
      </c>
      <c r="V23" s="686"/>
      <c r="W23" s="686"/>
      <c r="X23" s="294"/>
      <c r="Y23" s="294"/>
      <c r="Z23" s="294"/>
      <c r="AA23" s="294"/>
      <c r="AB23" s="294"/>
      <c r="AC23" s="294"/>
      <c r="AD23" s="294"/>
      <c r="AE23" s="294"/>
      <c r="AF23" s="294"/>
    </row>
    <row r="24" spans="1:32" x14ac:dyDescent="0.25">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row>
    <row r="25" spans="1:32" x14ac:dyDescent="0.25">
      <c r="A25" s="699" t="s">
        <v>50</v>
      </c>
      <c r="B25" s="699"/>
      <c r="C25" s="699"/>
      <c r="D25" s="686" t="s">
        <v>51</v>
      </c>
      <c r="E25" s="686"/>
      <c r="F25" s="686"/>
      <c r="G25" s="686"/>
      <c r="H25" s="686"/>
      <c r="I25" s="686"/>
      <c r="J25" s="686"/>
      <c r="K25" s="686"/>
      <c r="L25" s="96"/>
      <c r="M25" s="686" t="s">
        <v>52</v>
      </c>
      <c r="N25" s="686"/>
      <c r="O25" s="700"/>
      <c r="P25" s="700"/>
      <c r="Q25" s="700"/>
      <c r="R25" s="700"/>
      <c r="S25" s="700"/>
      <c r="T25" s="700"/>
      <c r="U25" s="700"/>
      <c r="V25" s="700"/>
      <c r="W25" s="700"/>
      <c r="X25" s="700"/>
      <c r="Y25" s="700"/>
      <c r="Z25" s="686" t="s">
        <v>53</v>
      </c>
      <c r="AA25" s="686"/>
      <c r="AB25" s="686"/>
      <c r="AC25" s="686"/>
      <c r="AD25" s="686"/>
      <c r="AE25" s="686"/>
      <c r="AF25" s="686"/>
    </row>
    <row r="26" spans="1:32" x14ac:dyDescent="0.25">
      <c r="A26" s="699"/>
      <c r="B26" s="699"/>
      <c r="C26" s="699"/>
      <c r="D26" s="686" t="s">
        <v>54</v>
      </c>
      <c r="E26" s="686"/>
      <c r="F26" s="686"/>
      <c r="G26" s="686"/>
      <c r="H26" s="694"/>
      <c r="I26" s="694"/>
      <c r="J26" s="686" t="s">
        <v>55</v>
      </c>
      <c r="K26" s="686"/>
      <c r="L26" s="686"/>
      <c r="M26" s="686"/>
      <c r="N26" s="686"/>
      <c r="O26" s="696">
        <f>N23*H26</f>
        <v>0</v>
      </c>
      <c r="P26" s="696"/>
      <c r="Q26" s="696"/>
      <c r="R26" s="696"/>
      <c r="S26" s="696"/>
      <c r="T26" s="696"/>
      <c r="U26" s="696"/>
      <c r="V26" s="696"/>
      <c r="W26" s="294"/>
      <c r="X26" s="294"/>
      <c r="Y26" s="294"/>
      <c r="Z26" s="294"/>
      <c r="AA26" s="294"/>
      <c r="AB26" s="294"/>
      <c r="AC26" s="294"/>
      <c r="AD26" s="294"/>
      <c r="AE26" s="294"/>
      <c r="AF26" s="294"/>
    </row>
    <row r="27" spans="1:32" x14ac:dyDescent="0.25">
      <c r="A27" s="699"/>
      <c r="B27" s="699"/>
      <c r="C27" s="699"/>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row>
    <row r="28" spans="1:32" x14ac:dyDescent="0.25">
      <c r="A28" s="699"/>
      <c r="B28" s="699"/>
      <c r="C28" s="699"/>
      <c r="D28" s="686" t="s">
        <v>56</v>
      </c>
      <c r="E28" s="686"/>
      <c r="F28" s="686"/>
      <c r="G28" s="686"/>
      <c r="H28" s="686"/>
      <c r="I28" s="686"/>
      <c r="J28" s="686"/>
      <c r="K28" s="686"/>
      <c r="L28" s="96"/>
      <c r="M28" s="686"/>
      <c r="N28" s="686"/>
      <c r="O28" s="686"/>
      <c r="P28" s="686"/>
      <c r="Q28" s="686"/>
      <c r="R28" s="686"/>
      <c r="S28" s="686"/>
      <c r="T28" s="686"/>
      <c r="U28" s="686"/>
      <c r="V28" s="686"/>
      <c r="W28" s="294"/>
      <c r="X28" s="294"/>
      <c r="Y28" s="294"/>
      <c r="Z28" s="294"/>
      <c r="AA28" s="294"/>
      <c r="AB28" s="294"/>
      <c r="AC28" s="294"/>
      <c r="AD28" s="294"/>
      <c r="AE28" s="294"/>
      <c r="AF28" s="294"/>
    </row>
    <row r="29" spans="1:32" x14ac:dyDescent="0.25">
      <c r="A29" s="699"/>
      <c r="B29" s="699"/>
      <c r="C29" s="699"/>
      <c r="D29" s="686" t="s">
        <v>54</v>
      </c>
      <c r="E29" s="686"/>
      <c r="F29" s="686"/>
      <c r="G29" s="686"/>
      <c r="H29" s="702"/>
      <c r="I29" s="702"/>
      <c r="J29" s="686" t="s">
        <v>55</v>
      </c>
      <c r="K29" s="686"/>
      <c r="L29" s="686"/>
      <c r="M29" s="686"/>
      <c r="N29" s="686"/>
      <c r="O29" s="696">
        <f>(N23*H29)</f>
        <v>0</v>
      </c>
      <c r="P29" s="696"/>
      <c r="Q29" s="696"/>
      <c r="R29" s="696"/>
      <c r="S29" s="696"/>
      <c r="T29" s="696"/>
      <c r="U29" s="696"/>
      <c r="V29" s="696"/>
      <c r="W29" s="294"/>
      <c r="X29" s="294"/>
      <c r="Y29" s="294"/>
      <c r="Z29" s="294"/>
      <c r="AA29" s="294"/>
      <c r="AB29" s="294"/>
      <c r="AC29" s="294"/>
      <c r="AD29" s="294"/>
      <c r="AE29" s="294"/>
      <c r="AF29" s="294"/>
    </row>
    <row r="30" spans="1:32" x14ac:dyDescent="0.25">
      <c r="A30" s="686" t="s">
        <v>57</v>
      </c>
      <c r="B30" s="686"/>
      <c r="C30" s="686"/>
      <c r="D30" s="686"/>
      <c r="E30" s="686"/>
      <c r="F30" s="686"/>
      <c r="G30" s="686"/>
      <c r="H30" s="686"/>
      <c r="I30" s="686"/>
      <c r="J30" s="686" t="s">
        <v>45</v>
      </c>
      <c r="K30" s="686"/>
      <c r="L30" s="698">
        <f>(N23-O29-O26)</f>
        <v>0</v>
      </c>
      <c r="M30" s="698"/>
      <c r="N30" s="698"/>
      <c r="O30" s="698"/>
      <c r="P30" s="698"/>
      <c r="Q30" s="698"/>
      <c r="R30" s="698"/>
      <c r="S30" s="698"/>
      <c r="T30" s="698"/>
      <c r="U30" s="698"/>
      <c r="V30" s="698"/>
      <c r="W30" s="96"/>
      <c r="X30" s="294"/>
      <c r="Y30" s="294"/>
      <c r="Z30" s="294"/>
      <c r="AA30" s="294"/>
      <c r="AB30" s="294"/>
      <c r="AC30" s="294"/>
      <c r="AD30" s="294"/>
      <c r="AE30" s="294"/>
      <c r="AF30" s="294"/>
    </row>
    <row r="31" spans="1:32" x14ac:dyDescent="0.25">
      <c r="A31" s="686"/>
      <c r="B31" s="686"/>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row>
    <row r="32" spans="1:32" x14ac:dyDescent="0.25">
      <c r="A32" s="686" t="s">
        <v>59</v>
      </c>
      <c r="B32" s="686"/>
      <c r="C32" s="686"/>
      <c r="D32" s="686"/>
      <c r="E32" s="686"/>
      <c r="F32" s="686"/>
      <c r="G32" s="686"/>
      <c r="H32" s="686"/>
      <c r="I32" s="686"/>
      <c r="J32" s="686"/>
      <c r="K32" s="686"/>
      <c r="L32" s="297" t="s">
        <v>60</v>
      </c>
      <c r="M32" s="686"/>
      <c r="N32" s="686"/>
      <c r="O32" s="686"/>
      <c r="P32" s="686"/>
      <c r="Q32" s="686"/>
      <c r="R32" s="686"/>
      <c r="S32" s="686"/>
      <c r="T32" s="686"/>
      <c r="U32" s="686"/>
      <c r="V32" s="697" t="s">
        <v>61</v>
      </c>
      <c r="W32" s="697"/>
      <c r="X32" s="697"/>
      <c r="Y32" s="701">
        <v>0</v>
      </c>
      <c r="Z32" s="701"/>
      <c r="AA32" s="701"/>
      <c r="AB32" s="701"/>
      <c r="AC32" s="701"/>
      <c r="AD32" s="701"/>
      <c r="AE32" s="701"/>
      <c r="AF32" s="701"/>
    </row>
    <row r="33" spans="1:32" x14ac:dyDescent="0.25">
      <c r="A33" s="686" t="s">
        <v>62</v>
      </c>
      <c r="B33" s="686"/>
      <c r="C33" s="686"/>
      <c r="D33" s="686"/>
      <c r="E33" s="686"/>
      <c r="F33" s="686"/>
      <c r="G33" s="686"/>
      <c r="H33" s="703">
        <v>0</v>
      </c>
      <c r="I33" s="703"/>
      <c r="J33" s="703"/>
      <c r="K33" s="96"/>
      <c r="L33" s="686" t="s">
        <v>63</v>
      </c>
      <c r="M33" s="686"/>
      <c r="N33" s="686"/>
      <c r="O33" s="686"/>
      <c r="P33" s="696">
        <v>17.5</v>
      </c>
      <c r="Q33" s="696"/>
      <c r="R33" s="696"/>
      <c r="S33" s="696"/>
      <c r="T33" s="696"/>
      <c r="U33" s="96"/>
      <c r="V33" s="697" t="s">
        <v>61</v>
      </c>
      <c r="W33" s="697"/>
      <c r="X33" s="697"/>
      <c r="Y33" s="701">
        <f>H33*P33</f>
        <v>0</v>
      </c>
      <c r="Z33" s="701"/>
      <c r="AA33" s="701"/>
      <c r="AB33" s="701"/>
      <c r="AC33" s="701"/>
      <c r="AD33" s="701"/>
      <c r="AE33" s="701"/>
      <c r="AF33" s="701"/>
    </row>
    <row r="34" spans="1:32" x14ac:dyDescent="0.25">
      <c r="A34" s="686" t="s">
        <v>64</v>
      </c>
      <c r="B34" s="686"/>
      <c r="C34" s="686"/>
      <c r="D34" s="686"/>
      <c r="E34" s="686"/>
      <c r="F34" s="686"/>
      <c r="G34" s="686"/>
      <c r="H34" s="703">
        <v>0</v>
      </c>
      <c r="I34" s="703"/>
      <c r="J34" s="703"/>
      <c r="K34" s="96"/>
      <c r="L34" s="686" t="s">
        <v>63</v>
      </c>
      <c r="M34" s="686"/>
      <c r="N34" s="686"/>
      <c r="O34" s="686"/>
      <c r="P34" s="696">
        <v>16.45</v>
      </c>
      <c r="Q34" s="696"/>
      <c r="R34" s="696"/>
      <c r="S34" s="696"/>
      <c r="T34" s="696"/>
      <c r="U34" s="96"/>
      <c r="V34" s="697" t="s">
        <v>61</v>
      </c>
      <c r="W34" s="697"/>
      <c r="X34" s="697"/>
      <c r="Y34" s="701">
        <f>H34*P34</f>
        <v>0</v>
      </c>
      <c r="Z34" s="701"/>
      <c r="AA34" s="701"/>
      <c r="AB34" s="701"/>
      <c r="AC34" s="701"/>
      <c r="AD34" s="701"/>
      <c r="AE34" s="701"/>
      <c r="AF34" s="701"/>
    </row>
    <row r="35" spans="1:32" x14ac:dyDescent="0.25">
      <c r="A35" s="96"/>
      <c r="B35" s="96"/>
      <c r="C35" s="96"/>
      <c r="D35" s="96"/>
      <c r="E35" s="96"/>
      <c r="F35" s="96"/>
      <c r="G35" s="96"/>
      <c r="H35" s="96"/>
      <c r="I35" s="96"/>
      <c r="J35" s="96"/>
      <c r="K35" s="96"/>
      <c r="L35" s="298"/>
      <c r="M35" s="298"/>
      <c r="N35" s="298"/>
      <c r="O35" s="705" t="s">
        <v>65</v>
      </c>
      <c r="P35" s="705"/>
      <c r="Q35" s="705"/>
      <c r="R35" s="705"/>
      <c r="S35" s="705"/>
      <c r="T35" s="705"/>
      <c r="U35" s="705"/>
      <c r="V35" s="705"/>
      <c r="W35" s="705"/>
      <c r="X35" s="705"/>
      <c r="Y35" s="706">
        <f>SUM(Y32:Y34,L30)</f>
        <v>0</v>
      </c>
      <c r="Z35" s="706"/>
      <c r="AA35" s="706"/>
      <c r="AB35" s="706"/>
      <c r="AC35" s="706"/>
      <c r="AD35" s="706"/>
      <c r="AE35" s="706"/>
      <c r="AF35" s="706"/>
    </row>
    <row r="36" spans="1:32" x14ac:dyDescent="0.25">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row>
    <row r="37" spans="1:32" x14ac:dyDescent="0.25">
      <c r="A37" s="686" t="s">
        <v>66</v>
      </c>
      <c r="B37" s="686"/>
      <c r="C37" s="686"/>
      <c r="D37" s="686"/>
      <c r="E37" s="686"/>
      <c r="F37" s="686"/>
      <c r="G37" s="686"/>
      <c r="H37" s="686"/>
      <c r="I37" s="686"/>
      <c r="J37" s="686"/>
      <c r="K37" s="686"/>
      <c r="L37" s="686"/>
      <c r="M37" s="686"/>
      <c r="N37" s="686"/>
      <c r="O37" s="686" t="s">
        <v>45</v>
      </c>
      <c r="P37" s="686"/>
      <c r="Q37" s="707">
        <f>SUM(Y35,L19)</f>
        <v>25.837333333333333</v>
      </c>
      <c r="R37" s="707"/>
      <c r="S37" s="707"/>
      <c r="T37" s="707"/>
      <c r="U37" s="707"/>
      <c r="V37" s="707"/>
      <c r="W37" s="707"/>
      <c r="X37" s="707"/>
      <c r="Y37" s="707"/>
      <c r="Z37" s="294"/>
      <c r="AA37" s="294"/>
      <c r="AB37" s="294"/>
      <c r="AC37" s="294"/>
      <c r="AD37" s="294"/>
      <c r="AE37" s="294"/>
      <c r="AF37" s="294"/>
    </row>
    <row r="38" spans="1:32" x14ac:dyDescent="0.25">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2" x14ac:dyDescent="0.25">
      <c r="A39" s="686" t="s">
        <v>67</v>
      </c>
      <c r="B39" s="686"/>
      <c r="C39" s="686"/>
      <c r="D39" s="686"/>
      <c r="E39" s="686"/>
      <c r="F39" s="686"/>
      <c r="G39" s="686"/>
      <c r="H39" s="686"/>
      <c r="I39" s="686"/>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2" x14ac:dyDescent="0.25">
      <c r="A40" s="686" t="s">
        <v>68</v>
      </c>
      <c r="B40" s="686"/>
      <c r="C40" s="686"/>
      <c r="D40" s="686"/>
      <c r="E40" s="686"/>
      <c r="F40" s="686"/>
      <c r="G40" s="695" t="s">
        <v>69</v>
      </c>
      <c r="H40" s="695"/>
      <c r="I40" s="695"/>
      <c r="J40" s="695"/>
      <c r="K40" s="704" t="s">
        <v>70</v>
      </c>
      <c r="L40" s="695"/>
      <c r="M40" s="695"/>
      <c r="N40" s="702">
        <v>0</v>
      </c>
      <c r="O40" s="702"/>
      <c r="P40" s="702"/>
      <c r="Q40" s="702"/>
      <c r="R40" s="702"/>
      <c r="S40" s="702"/>
      <c r="T40" s="702"/>
      <c r="U40" s="96"/>
      <c r="V40" s="686" t="s">
        <v>45</v>
      </c>
      <c r="W40" s="686"/>
      <c r="X40" s="696">
        <f>ROUND(IF((N10-O15-O18)&lt;0,0,(N10-O15-O18)*N40),2)</f>
        <v>0</v>
      </c>
      <c r="Y40" s="696" t="e">
        <f t="shared" ref="Y40:AF41" si="0">IF(F10-G15-G18&lt;0,0,F10-G15-G18*F40)</f>
        <v>#VALUE!</v>
      </c>
      <c r="Z40" s="696" t="e">
        <f t="shared" si="0"/>
        <v>#VALUE!</v>
      </c>
      <c r="AA40" s="696">
        <f t="shared" si="0"/>
        <v>0</v>
      </c>
      <c r="AB40" s="696" t="e">
        <f t="shared" si="0"/>
        <v>#VALUE!</v>
      </c>
      <c r="AC40" s="696">
        <f t="shared" si="0"/>
        <v>0</v>
      </c>
      <c r="AD40" s="696">
        <f t="shared" si="0"/>
        <v>0</v>
      </c>
      <c r="AE40" s="696">
        <f t="shared" si="0"/>
        <v>0</v>
      </c>
      <c r="AF40" s="696">
        <f t="shared" si="0"/>
        <v>0</v>
      </c>
    </row>
    <row r="41" spans="1:32" x14ac:dyDescent="0.25">
      <c r="A41" s="686" t="s">
        <v>71</v>
      </c>
      <c r="B41" s="686"/>
      <c r="C41" s="686"/>
      <c r="D41" s="686"/>
      <c r="E41" s="686"/>
      <c r="F41" s="686"/>
      <c r="G41" s="695" t="s">
        <v>72</v>
      </c>
      <c r="H41" s="695"/>
      <c r="I41" s="695"/>
      <c r="J41" s="695"/>
      <c r="K41" s="704" t="s">
        <v>73</v>
      </c>
      <c r="L41" s="695"/>
      <c r="M41" s="695"/>
      <c r="N41" s="702">
        <v>0</v>
      </c>
      <c r="O41" s="702"/>
      <c r="P41" s="702"/>
      <c r="Q41" s="702"/>
      <c r="R41" s="702"/>
      <c r="S41" s="702"/>
      <c r="T41" s="702"/>
      <c r="U41" s="96"/>
      <c r="V41" s="686" t="s">
        <v>45</v>
      </c>
      <c r="W41" s="686"/>
      <c r="X41" s="696">
        <f>ROUND(IF((N10+N11-O15-O18)&lt;0,0,(N10+N11-O15-O18)*N41),2)</f>
        <v>0</v>
      </c>
      <c r="Y41" s="696" t="e">
        <f t="shared" si="0"/>
        <v>#VALUE!</v>
      </c>
      <c r="Z41" s="696" t="e">
        <f t="shared" si="0"/>
        <v>#VALUE!</v>
      </c>
      <c r="AA41" s="696">
        <f t="shared" si="0"/>
        <v>0</v>
      </c>
      <c r="AB41" s="696" t="e">
        <f t="shared" si="0"/>
        <v>#VALUE!</v>
      </c>
      <c r="AC41" s="696">
        <f t="shared" si="0"/>
        <v>0</v>
      </c>
      <c r="AD41" s="696">
        <f t="shared" si="0"/>
        <v>0</v>
      </c>
      <c r="AE41" s="696">
        <f t="shared" si="0"/>
        <v>0</v>
      </c>
      <c r="AF41" s="696">
        <f t="shared" si="0"/>
        <v>0</v>
      </c>
    </row>
    <row r="42" spans="1:32" x14ac:dyDescent="0.25">
      <c r="A42" s="686" t="s">
        <v>74</v>
      </c>
      <c r="B42" s="686"/>
      <c r="C42" s="686"/>
      <c r="D42" s="686"/>
      <c r="E42" s="686"/>
      <c r="F42" s="686"/>
      <c r="G42" s="695" t="s">
        <v>75</v>
      </c>
      <c r="H42" s="695"/>
      <c r="I42" s="695"/>
      <c r="J42" s="695"/>
      <c r="K42" s="704" t="s">
        <v>76</v>
      </c>
      <c r="L42" s="695"/>
      <c r="M42" s="695"/>
      <c r="N42" s="708">
        <v>4.0000000000000001E-3</v>
      </c>
      <c r="O42" s="708"/>
      <c r="P42" s="708"/>
      <c r="Q42" s="708"/>
      <c r="R42" s="708"/>
      <c r="S42" s="708"/>
      <c r="T42" s="708"/>
      <c r="U42" s="96"/>
      <c r="V42" s="686" t="s">
        <v>45</v>
      </c>
      <c r="W42" s="686"/>
      <c r="X42" s="696">
        <f>ROUND((Q37+X40+X41)*N42,2)</f>
        <v>0.1</v>
      </c>
      <c r="Y42" s="696"/>
      <c r="Z42" s="696"/>
      <c r="AA42" s="696"/>
      <c r="AB42" s="696"/>
      <c r="AC42" s="696"/>
      <c r="AD42" s="696"/>
      <c r="AE42" s="696"/>
      <c r="AF42" s="696"/>
    </row>
    <row r="43" spans="1:32" x14ac:dyDescent="0.25">
      <c r="A43" s="686" t="s">
        <v>77</v>
      </c>
      <c r="B43" s="686"/>
      <c r="C43" s="686"/>
      <c r="D43" s="686"/>
      <c r="E43" s="686"/>
      <c r="F43" s="686"/>
      <c r="G43" s="695" t="s">
        <v>78</v>
      </c>
      <c r="H43" s="695"/>
      <c r="I43" s="695"/>
      <c r="J43" s="695"/>
      <c r="K43" s="704" t="s">
        <v>79</v>
      </c>
      <c r="L43" s="695"/>
      <c r="M43" s="695"/>
      <c r="N43" s="702">
        <v>0.13</v>
      </c>
      <c r="O43" s="702"/>
      <c r="P43" s="702"/>
      <c r="Q43" s="702"/>
      <c r="R43" s="702"/>
      <c r="S43" s="702"/>
      <c r="T43" s="702"/>
      <c r="U43" s="96"/>
      <c r="V43" s="686" t="s">
        <v>45</v>
      </c>
      <c r="W43" s="686"/>
      <c r="X43" s="696">
        <f>ROUND((Q37+X40+X41+X42)*N43,2)</f>
        <v>3.37</v>
      </c>
      <c r="Y43" s="696"/>
      <c r="Z43" s="696"/>
      <c r="AA43" s="696"/>
      <c r="AB43" s="696"/>
      <c r="AC43" s="696"/>
      <c r="AD43" s="696"/>
      <c r="AE43" s="696"/>
      <c r="AF43" s="696"/>
    </row>
    <row r="44" spans="1:32" x14ac:dyDescent="0.25">
      <c r="A44" s="686" t="s">
        <v>80</v>
      </c>
      <c r="B44" s="686"/>
      <c r="C44" s="686"/>
      <c r="D44" s="686"/>
      <c r="E44" s="686"/>
      <c r="F44" s="686"/>
      <c r="G44" s="694">
        <v>0.1</v>
      </c>
      <c r="H44" s="695"/>
      <c r="I44" s="695"/>
      <c r="J44" s="695"/>
      <c r="K44" s="704" t="s">
        <v>81</v>
      </c>
      <c r="L44" s="695"/>
      <c r="M44" s="695"/>
      <c r="N44" s="702">
        <v>0.1</v>
      </c>
      <c r="O44" s="702"/>
      <c r="P44" s="702"/>
      <c r="Q44" s="702"/>
      <c r="R44" s="702"/>
      <c r="S44" s="702"/>
      <c r="T44" s="702"/>
      <c r="U44" s="96"/>
      <c r="V44" s="686" t="s">
        <v>45</v>
      </c>
      <c r="W44" s="686"/>
      <c r="X44" s="696">
        <f>ROUND((Q37+X40+X41+X42+X43)*N44,2)</f>
        <v>2.93</v>
      </c>
      <c r="Y44" s="696"/>
      <c r="Z44" s="696"/>
      <c r="AA44" s="696"/>
      <c r="AB44" s="696"/>
      <c r="AC44" s="696"/>
      <c r="AD44" s="696"/>
      <c r="AE44" s="696"/>
      <c r="AF44" s="696"/>
    </row>
    <row r="45" spans="1:32" x14ac:dyDescent="0.25">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row>
    <row r="46" spans="1:32" x14ac:dyDescent="0.25">
      <c r="A46" s="686" t="s">
        <v>82</v>
      </c>
      <c r="B46" s="686"/>
      <c r="C46" s="686"/>
      <c r="D46" s="686"/>
      <c r="E46" s="686"/>
      <c r="F46" s="686"/>
      <c r="G46" s="686"/>
      <c r="H46" s="686"/>
      <c r="I46" s="686"/>
      <c r="J46" s="686"/>
      <c r="K46" s="686"/>
      <c r="L46" s="686"/>
      <c r="M46" s="686"/>
      <c r="N46" s="686"/>
      <c r="O46" s="686"/>
      <c r="P46" s="686"/>
      <c r="Q46" s="686"/>
      <c r="R46" s="686"/>
      <c r="S46" s="686"/>
      <c r="T46" s="686"/>
      <c r="U46" s="297"/>
      <c r="V46" s="686" t="s">
        <v>45</v>
      </c>
      <c r="W46" s="686"/>
      <c r="X46" s="696">
        <v>3</v>
      </c>
      <c r="Y46" s="696"/>
      <c r="Z46" s="696"/>
      <c r="AA46" s="696"/>
      <c r="AB46" s="696"/>
      <c r="AC46" s="696"/>
      <c r="AD46" s="696"/>
      <c r="AE46" s="696"/>
      <c r="AF46" s="696"/>
    </row>
    <row r="47" spans="1:32" x14ac:dyDescent="0.25">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row>
    <row r="48" spans="1:32" x14ac:dyDescent="0.25">
      <c r="A48" s="709" t="s">
        <v>83</v>
      </c>
      <c r="B48" s="709"/>
      <c r="C48" s="709"/>
      <c r="D48" s="709"/>
      <c r="E48" s="709"/>
      <c r="F48" s="709"/>
      <c r="G48" s="709"/>
      <c r="H48" s="709"/>
      <c r="I48" s="709"/>
      <c r="J48" s="709"/>
      <c r="K48" s="709"/>
      <c r="L48" s="709"/>
      <c r="M48" s="709"/>
      <c r="N48" s="709"/>
      <c r="O48" s="686" t="s">
        <v>45</v>
      </c>
      <c r="P48" s="686"/>
      <c r="Q48" s="707">
        <f>SUM(X42:AF44,Q37)+X41+X40+X46</f>
        <v>35.237333333333332</v>
      </c>
      <c r="R48" s="707"/>
      <c r="S48" s="707"/>
      <c r="T48" s="707"/>
      <c r="U48" s="707"/>
      <c r="V48" s="707"/>
      <c r="W48" s="707"/>
      <c r="X48" s="707"/>
      <c r="Y48" s="707"/>
      <c r="Z48" s="707"/>
      <c r="AA48" s="707"/>
      <c r="AB48" s="294"/>
      <c r="AC48" s="294"/>
      <c r="AD48" s="294"/>
      <c r="AE48" s="294"/>
      <c r="AF48" s="294"/>
    </row>
    <row r="49" spans="1:32" x14ac:dyDescent="0.25">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row>
    <row r="50" spans="1:32" x14ac:dyDescent="0.25">
      <c r="A50" s="709" t="s">
        <v>39</v>
      </c>
      <c r="B50" s="709"/>
      <c r="C50" s="709"/>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5">
      <c r="A51" s="297" t="s">
        <v>84</v>
      </c>
      <c r="B51" s="710" t="s">
        <v>85</v>
      </c>
      <c r="C51" s="710"/>
      <c r="D51" s="710"/>
      <c r="E51" s="710"/>
      <c r="F51" s="710"/>
      <c r="G51" s="710"/>
      <c r="H51" s="710"/>
      <c r="I51" s="710"/>
      <c r="J51" s="710"/>
      <c r="K51" s="710"/>
      <c r="L51" s="710"/>
      <c r="M51" s="710"/>
      <c r="N51" s="710"/>
      <c r="O51" s="710"/>
      <c r="P51" s="710"/>
      <c r="Q51" s="710"/>
      <c r="R51" s="710"/>
      <c r="S51" s="710"/>
      <c r="T51" s="710"/>
      <c r="U51" s="710"/>
      <c r="V51" s="710"/>
      <c r="W51" s="710"/>
      <c r="X51" s="710"/>
      <c r="Y51" s="710"/>
      <c r="Z51" s="710"/>
      <c r="AA51" s="710"/>
      <c r="AB51" s="710"/>
      <c r="AC51" s="710"/>
      <c r="AD51" s="710"/>
      <c r="AE51" s="710"/>
      <c r="AF51" s="710"/>
    </row>
    <row r="52" spans="1:32" x14ac:dyDescent="0.25">
      <c r="A52" s="297" t="s">
        <v>70</v>
      </c>
      <c r="B52" s="686" t="s">
        <v>86</v>
      </c>
      <c r="C52" s="686"/>
      <c r="D52" s="686"/>
      <c r="E52" s="686"/>
      <c r="F52" s="686"/>
      <c r="G52" s="686"/>
      <c r="H52" s="686"/>
      <c r="I52" s="686"/>
      <c r="J52" s="686"/>
      <c r="K52" s="686"/>
      <c r="L52" s="686"/>
      <c r="M52" s="686"/>
      <c r="N52" s="686"/>
      <c r="O52" s="686"/>
      <c r="P52" s="686"/>
      <c r="Q52" s="686"/>
      <c r="R52" s="686"/>
      <c r="S52" s="686"/>
      <c r="T52" s="686"/>
      <c r="U52" s="686"/>
      <c r="V52" s="686"/>
      <c r="W52" s="686"/>
      <c r="X52" s="686"/>
      <c r="Y52" s="686"/>
      <c r="Z52" s="686"/>
      <c r="AA52" s="686"/>
      <c r="AB52" s="686"/>
      <c r="AC52" s="686"/>
      <c r="AD52" s="686"/>
      <c r="AE52" s="686"/>
      <c r="AF52" s="686"/>
    </row>
    <row r="53" spans="1:32" x14ac:dyDescent="0.25">
      <c r="A53" s="297" t="s">
        <v>73</v>
      </c>
      <c r="B53" s="686" t="s">
        <v>86</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row>
    <row r="54" spans="1:32" x14ac:dyDescent="0.25">
      <c r="A54" s="297" t="s">
        <v>76</v>
      </c>
      <c r="B54" s="686" t="s">
        <v>87</v>
      </c>
      <c r="C54" s="686"/>
      <c r="D54" s="686"/>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c r="AE54" s="686"/>
      <c r="AF54" s="686"/>
    </row>
    <row r="55" spans="1:32" x14ac:dyDescent="0.25">
      <c r="A55" s="297" t="s">
        <v>79</v>
      </c>
      <c r="B55" s="686" t="s">
        <v>88</v>
      </c>
      <c r="C55" s="686"/>
      <c r="D55" s="686"/>
      <c r="E55" s="686"/>
      <c r="F55" s="686"/>
      <c r="G55" s="686"/>
      <c r="H55" s="686"/>
      <c r="I55" s="686"/>
      <c r="J55" s="686"/>
      <c r="K55" s="686"/>
      <c r="L55" s="686"/>
      <c r="M55" s="686"/>
      <c r="N55" s="686"/>
      <c r="O55" s="686"/>
      <c r="P55" s="686"/>
      <c r="Q55" s="686"/>
      <c r="R55" s="686"/>
      <c r="S55" s="686"/>
      <c r="T55" s="686"/>
      <c r="U55" s="686"/>
      <c r="V55" s="686"/>
      <c r="W55" s="686"/>
      <c r="X55" s="686"/>
      <c r="Y55" s="686"/>
      <c r="Z55" s="686"/>
      <c r="AA55" s="686"/>
      <c r="AB55" s="686"/>
      <c r="AC55" s="686"/>
      <c r="AD55" s="686"/>
      <c r="AE55" s="686"/>
      <c r="AF55" s="686"/>
    </row>
    <row r="56" spans="1:32" x14ac:dyDescent="0.25">
      <c r="A56" s="297" t="s">
        <v>81</v>
      </c>
      <c r="B56" s="686" t="s">
        <v>89</v>
      </c>
      <c r="C56" s="686"/>
      <c r="D56" s="686"/>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row>
  </sheetData>
  <mergeCells count="138">
    <mergeCell ref="B56:AF56"/>
    <mergeCell ref="A50:C50"/>
    <mergeCell ref="B51:AF51"/>
    <mergeCell ref="B52:AF52"/>
    <mergeCell ref="B53:AF53"/>
    <mergeCell ref="B54:AF54"/>
    <mergeCell ref="B55:AF55"/>
    <mergeCell ref="A46:T46"/>
    <mergeCell ref="V46:W46"/>
    <mergeCell ref="X46:AF46"/>
    <mergeCell ref="A48:N48"/>
    <mergeCell ref="O48:P48"/>
    <mergeCell ref="Q48:AA48"/>
    <mergeCell ref="A44:F44"/>
    <mergeCell ref="G44:J44"/>
    <mergeCell ref="K44:M44"/>
    <mergeCell ref="N44:T44"/>
    <mergeCell ref="V44:W44"/>
    <mergeCell ref="X44:AF44"/>
    <mergeCell ref="A43:F43"/>
    <mergeCell ref="G43:J43"/>
    <mergeCell ref="K43:M43"/>
    <mergeCell ref="N43:T43"/>
    <mergeCell ref="V43:W43"/>
    <mergeCell ref="X43:AF43"/>
    <mergeCell ref="A42:F42"/>
    <mergeCell ref="G42:J42"/>
    <mergeCell ref="K42:M42"/>
    <mergeCell ref="N42:T42"/>
    <mergeCell ref="V42:W42"/>
    <mergeCell ref="X42:AF42"/>
    <mergeCell ref="A41:F41"/>
    <mergeCell ref="G41:J41"/>
    <mergeCell ref="K41:M41"/>
    <mergeCell ref="N41:T41"/>
    <mergeCell ref="V41:W41"/>
    <mergeCell ref="X41:AF41"/>
    <mergeCell ref="A40:F40"/>
    <mergeCell ref="G40:J40"/>
    <mergeCell ref="K40:M40"/>
    <mergeCell ref="N40:T40"/>
    <mergeCell ref="V40:W40"/>
    <mergeCell ref="X40:AF40"/>
    <mergeCell ref="O35:X35"/>
    <mergeCell ref="Y35:AF35"/>
    <mergeCell ref="A37:N37"/>
    <mergeCell ref="O37:P37"/>
    <mergeCell ref="Q37:Y37"/>
    <mergeCell ref="A39:I39"/>
    <mergeCell ref="A34:G34"/>
    <mergeCell ref="H34:J34"/>
    <mergeCell ref="L34:O34"/>
    <mergeCell ref="P34:T34"/>
    <mergeCell ref="V34:X34"/>
    <mergeCell ref="Y34:AF34"/>
    <mergeCell ref="A33:G33"/>
    <mergeCell ref="H33:J33"/>
    <mergeCell ref="L33:O33"/>
    <mergeCell ref="P33:T33"/>
    <mergeCell ref="V33:X33"/>
    <mergeCell ref="Y33:AF33"/>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1:AF1"/>
    <mergeCell ref="A3:B3"/>
    <mergeCell ref="C3:G3"/>
    <mergeCell ref="H3:AF3"/>
    <mergeCell ref="A5:C5"/>
    <mergeCell ref="D5:T5"/>
    <mergeCell ref="U5:AA5"/>
    <mergeCell ref="AB5:AF5"/>
    <mergeCell ref="F10:M10"/>
    <mergeCell ref="N10:T10"/>
    <mergeCell ref="U10:W10"/>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3"/>
  <sheetViews>
    <sheetView view="pageBreakPreview" zoomScale="85" zoomScaleNormal="85" zoomScaleSheetLayoutView="85" workbookViewId="0">
      <selection activeCell="B4" sqref="B4"/>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234</v>
      </c>
      <c r="C2" s="735" t="s">
        <v>239</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14</v>
      </c>
      <c r="F43" s="368">
        <f>'ANAS 2015'!E6</f>
        <v>9.1300000000000008</v>
      </c>
      <c r="G43" s="367">
        <f>F43/4</f>
        <v>2.2825000000000002</v>
      </c>
      <c r="H43" s="369">
        <f>E43/$H$15</f>
        <v>14</v>
      </c>
      <c r="I43" s="370">
        <f>H43*G43</f>
        <v>31.955000000000002</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1.215*6</f>
        <v>7.2900000000000009</v>
      </c>
      <c r="F44" s="368">
        <f>'ANAS 2015'!E12</f>
        <v>15.59</v>
      </c>
      <c r="G44" s="367">
        <f>F44/4</f>
        <v>3.8975</v>
      </c>
      <c r="H44" s="369">
        <f>E44/$H$15</f>
        <v>7.2900000000000009</v>
      </c>
      <c r="I44" s="370">
        <f>H44*G44</f>
        <v>28.412775000000003</v>
      </c>
      <c r="K44" s="180"/>
    </row>
    <row r="45" spans="2:11" ht="185.1"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72.904274999999998</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72.904274999999998</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422"/>
      <c r="K53" s="422"/>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zoomScale="85" zoomScaleNormal="85" zoomScaleSheetLayoutView="85" workbookViewId="0">
      <selection activeCell="C31" sqref="C31"/>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11.42578125" style="215" bestFit="1" customWidth="1"/>
    <col min="6" max="6" width="10.7109375" style="215" customWidth="1"/>
    <col min="7" max="7" width="12.140625" style="215" bestFit="1" customWidth="1"/>
    <col min="8"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235</v>
      </c>
      <c r="C2" s="741" t="s">
        <v>241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f>(36+80+36+36+40+36+2000)*2+(36+80+36+36+40+36+2000)/2</f>
        <v>5660</v>
      </c>
      <c r="F41" s="380">
        <f>'ANAS 2015'!E21</f>
        <v>0.4</v>
      </c>
      <c r="G41" s="381">
        <f>E41/$G$15</f>
        <v>5660</v>
      </c>
      <c r="H41" s="382">
        <f>G41*F41</f>
        <v>2264</v>
      </c>
      <c r="J41" s="429"/>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5660</v>
      </c>
      <c r="F42" s="385">
        <f>'ANAS 2015'!E22</f>
        <v>1.8</v>
      </c>
      <c r="G42" s="386">
        <f>E42/$G$15</f>
        <v>5660</v>
      </c>
      <c r="H42" s="387">
        <f>G42*F42</f>
        <v>10188</v>
      </c>
      <c r="J42" s="240"/>
    </row>
    <row r="43" spans="2:10" ht="13.5" thickBot="1" x14ac:dyDescent="0.25">
      <c r="B43" s="248"/>
      <c r="C43" s="249" t="s">
        <v>22</v>
      </c>
      <c r="D43" s="250"/>
      <c r="E43" s="251"/>
      <c r="F43" s="251"/>
      <c r="G43" s="252" t="s">
        <v>15</v>
      </c>
      <c r="H43" s="221">
        <f>SUM(H41:H42)</f>
        <v>12452</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12452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1" orientation="portrait" horizontalDpi="4294967293"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6"/>
  <sheetViews>
    <sheetView view="pageBreakPreview" zoomScale="85" zoomScaleNormal="85" zoomScaleSheetLayoutView="85" workbookViewId="0">
      <selection activeCell="B4" sqref="B4"/>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236</v>
      </c>
      <c r="C2" s="744" t="s">
        <v>242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0</v>
      </c>
      <c r="F41" s="388">
        <f>'ANAS 2015'!E18</f>
        <v>0.4</v>
      </c>
      <c r="G41" s="389">
        <f>E41/$G$15</f>
        <v>0</v>
      </c>
      <c r="H41" s="390">
        <f>G41*F41</f>
        <v>0</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20</v>
      </c>
      <c r="F42" s="393">
        <f>'ANAS 2015'!E20</f>
        <v>0.85</v>
      </c>
      <c r="G42" s="394">
        <f>E42/$G$15</f>
        <v>20</v>
      </c>
      <c r="H42" s="395">
        <f>G42*F42</f>
        <v>17</v>
      </c>
      <c r="J42" s="36"/>
    </row>
    <row r="43" spans="2:10" ht="153.75" thickBot="1" x14ac:dyDescent="0.25">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28</v>
      </c>
      <c r="F43" s="392">
        <f>'ANAS 2015'!E19</f>
        <v>0.25</v>
      </c>
      <c r="G43" s="394">
        <f>E43/$G$15</f>
        <v>28</v>
      </c>
      <c r="H43" s="395">
        <f>G43*F43</f>
        <v>7</v>
      </c>
      <c r="J43" s="36"/>
    </row>
    <row r="44" spans="2:10" ht="13.5" thickBot="1" x14ac:dyDescent="0.25">
      <c r="B44" s="141"/>
      <c r="C44" s="47" t="s">
        <v>22</v>
      </c>
      <c r="D44" s="48"/>
      <c r="E44" s="49"/>
      <c r="F44" s="49"/>
      <c r="G44" s="51" t="s">
        <v>15</v>
      </c>
      <c r="H44" s="10">
        <f>SUM(H41:H43)</f>
        <v>24</v>
      </c>
    </row>
    <row r="45" spans="2:10" ht="13.5" thickBot="1" x14ac:dyDescent="0.25">
      <c r="C45" s="64"/>
      <c r="D45" s="65"/>
      <c r="E45" s="66"/>
      <c r="F45" s="66"/>
      <c r="G45" s="67"/>
      <c r="H45" s="67"/>
    </row>
    <row r="46" spans="2:10" ht="13.5" thickBot="1" x14ac:dyDescent="0.25">
      <c r="C46" s="68"/>
      <c r="D46" s="68"/>
      <c r="E46" s="68"/>
      <c r="F46" s="68" t="s">
        <v>23</v>
      </c>
      <c r="G46" s="69" t="s">
        <v>31</v>
      </c>
      <c r="H46" s="10">
        <f>H44+H38+H27</f>
        <v>24</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zoomScale="85" zoomScaleNormal="100" zoomScaleSheetLayoutView="85" workbookViewId="0">
      <selection activeCell="B4" sqref="B4"/>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237</v>
      </c>
      <c r="C2" s="744" t="s">
        <v>243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f>2*1</f>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f>2*1</f>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57"/>
  <sheetViews>
    <sheetView workbookViewId="0">
      <pane ySplit="2" topLeftCell="A15" activePane="bottomLeft" state="frozen"/>
      <selection activeCell="AB21" sqref="AB21:AF21"/>
      <selection pane="bottomLeft" activeCell="C48" sqref="C48:C52"/>
    </sheetView>
  </sheetViews>
  <sheetFormatPr defaultRowHeight="15" x14ac:dyDescent="0.25"/>
  <cols>
    <col min="1" max="1" width="3.7109375" style="303" customWidth="1"/>
    <col min="2" max="2" width="13" customWidth="1"/>
    <col min="3" max="3" width="50.7109375" customWidth="1"/>
    <col min="5" max="5" width="3.7109375" customWidth="1"/>
  </cols>
  <sheetData>
    <row r="1" spans="2:4" s="303" customFormat="1" ht="15.75" thickBot="1" x14ac:dyDescent="0.3"/>
    <row r="2" spans="2:4" s="303" customFormat="1" ht="15.75" thickBot="1" x14ac:dyDescent="0.3">
      <c r="B2" s="306" t="s">
        <v>166</v>
      </c>
      <c r="C2" s="306" t="s">
        <v>231</v>
      </c>
      <c r="D2" s="306" t="s">
        <v>176</v>
      </c>
    </row>
    <row r="3" spans="2:4" x14ac:dyDescent="0.25">
      <c r="B3" s="473" t="s">
        <v>165</v>
      </c>
      <c r="C3" s="720" t="s">
        <v>172</v>
      </c>
      <c r="D3" s="719" t="s">
        <v>167</v>
      </c>
    </row>
    <row r="4" spans="2:4" x14ac:dyDescent="0.25">
      <c r="B4" s="473" t="s">
        <v>160</v>
      </c>
      <c r="C4" s="720"/>
      <c r="D4" s="717"/>
    </row>
    <row r="5" spans="2:4" x14ac:dyDescent="0.25">
      <c r="B5" s="473" t="s">
        <v>159</v>
      </c>
      <c r="C5" s="720"/>
      <c r="D5" s="717"/>
    </row>
    <row r="6" spans="2:4" x14ac:dyDescent="0.25">
      <c r="B6" s="473" t="s">
        <v>161</v>
      </c>
      <c r="C6" s="720"/>
      <c r="D6" s="717"/>
    </row>
    <row r="7" spans="2:4" x14ac:dyDescent="0.25">
      <c r="B7" s="474" t="s">
        <v>162</v>
      </c>
      <c r="C7" s="721"/>
      <c r="D7" s="718"/>
    </row>
    <row r="8" spans="2:4" x14ac:dyDescent="0.25">
      <c r="B8" s="476" t="s">
        <v>179</v>
      </c>
      <c r="C8" s="713" t="s">
        <v>173</v>
      </c>
      <c r="D8" s="716" t="s">
        <v>168</v>
      </c>
    </row>
    <row r="9" spans="2:4" x14ac:dyDescent="0.25">
      <c r="B9" s="477" t="s">
        <v>180</v>
      </c>
      <c r="C9" s="714"/>
      <c r="D9" s="717"/>
    </row>
    <row r="10" spans="2:4" x14ac:dyDescent="0.25">
      <c r="B10" s="477" t="s">
        <v>181</v>
      </c>
      <c r="C10" s="714"/>
      <c r="D10" s="717"/>
    </row>
    <row r="11" spans="2:4" x14ac:dyDescent="0.25">
      <c r="B11" s="477" t="s">
        <v>182</v>
      </c>
      <c r="C11" s="714"/>
      <c r="D11" s="717"/>
    </row>
    <row r="12" spans="2:4" x14ac:dyDescent="0.25">
      <c r="B12" s="478" t="s">
        <v>183</v>
      </c>
      <c r="C12" s="715"/>
      <c r="D12" s="718"/>
    </row>
    <row r="13" spans="2:4" x14ac:dyDescent="0.25">
      <c r="B13" s="475" t="s">
        <v>184</v>
      </c>
      <c r="C13" s="713" t="s">
        <v>37</v>
      </c>
      <c r="D13" s="716" t="s">
        <v>169</v>
      </c>
    </row>
    <row r="14" spans="2:4" x14ac:dyDescent="0.25">
      <c r="B14" s="473" t="s">
        <v>185</v>
      </c>
      <c r="C14" s="714"/>
      <c r="D14" s="717"/>
    </row>
    <row r="15" spans="2:4" x14ac:dyDescent="0.25">
      <c r="B15" s="473" t="s">
        <v>186</v>
      </c>
      <c r="C15" s="714"/>
      <c r="D15" s="717"/>
    </row>
    <row r="16" spans="2:4" x14ac:dyDescent="0.25">
      <c r="B16" s="473" t="s">
        <v>187</v>
      </c>
      <c r="C16" s="714"/>
      <c r="D16" s="717"/>
    </row>
    <row r="17" spans="2:4" x14ac:dyDescent="0.25">
      <c r="B17" s="474" t="s">
        <v>188</v>
      </c>
      <c r="C17" s="715"/>
      <c r="D17" s="718"/>
    </row>
    <row r="18" spans="2:4" x14ac:dyDescent="0.25">
      <c r="B18" s="476" t="s">
        <v>189</v>
      </c>
      <c r="C18" s="713" t="s">
        <v>174</v>
      </c>
      <c r="D18" s="716" t="s">
        <v>170</v>
      </c>
    </row>
    <row r="19" spans="2:4" x14ac:dyDescent="0.25">
      <c r="B19" s="477" t="s">
        <v>190</v>
      </c>
      <c r="C19" s="714"/>
      <c r="D19" s="717"/>
    </row>
    <row r="20" spans="2:4" x14ac:dyDescent="0.25">
      <c r="B20" s="477" t="s">
        <v>191</v>
      </c>
      <c r="C20" s="714"/>
      <c r="D20" s="717"/>
    </row>
    <row r="21" spans="2:4" x14ac:dyDescent="0.25">
      <c r="B21" s="477" t="s">
        <v>192</v>
      </c>
      <c r="C21" s="714"/>
      <c r="D21" s="717"/>
    </row>
    <row r="22" spans="2:4" x14ac:dyDescent="0.25">
      <c r="B22" s="478" t="s">
        <v>193</v>
      </c>
      <c r="C22" s="715"/>
      <c r="D22" s="718"/>
    </row>
    <row r="23" spans="2:4" x14ac:dyDescent="0.25">
      <c r="B23" s="475" t="s">
        <v>194</v>
      </c>
      <c r="C23" s="713" t="s">
        <v>175</v>
      </c>
      <c r="D23" s="716" t="s">
        <v>171</v>
      </c>
    </row>
    <row r="24" spans="2:4" x14ac:dyDescent="0.25">
      <c r="B24" s="473" t="s">
        <v>195</v>
      </c>
      <c r="C24" s="714"/>
      <c r="D24" s="717"/>
    </row>
    <row r="25" spans="2:4" x14ac:dyDescent="0.25">
      <c r="B25" s="473" t="s">
        <v>196</v>
      </c>
      <c r="C25" s="714"/>
      <c r="D25" s="717"/>
    </row>
    <row r="26" spans="2:4" x14ac:dyDescent="0.25">
      <c r="B26" s="473" t="s">
        <v>197</v>
      </c>
      <c r="C26" s="714"/>
      <c r="D26" s="717"/>
    </row>
    <row r="27" spans="2:4" x14ac:dyDescent="0.25">
      <c r="B27" s="474" t="s">
        <v>198</v>
      </c>
      <c r="C27" s="715"/>
      <c r="D27" s="718"/>
    </row>
    <row r="28" spans="2:4" x14ac:dyDescent="0.25">
      <c r="B28" s="476" t="s">
        <v>199</v>
      </c>
      <c r="C28" s="713" t="s">
        <v>177</v>
      </c>
      <c r="D28" s="716">
        <v>8</v>
      </c>
    </row>
    <row r="29" spans="2:4" x14ac:dyDescent="0.25">
      <c r="B29" s="477" t="s">
        <v>200</v>
      </c>
      <c r="C29" s="714"/>
      <c r="D29" s="717"/>
    </row>
    <row r="30" spans="2:4" x14ac:dyDescent="0.25">
      <c r="B30" s="477" t="s">
        <v>201</v>
      </c>
      <c r="C30" s="714"/>
      <c r="D30" s="717"/>
    </row>
    <row r="31" spans="2:4" x14ac:dyDescent="0.25">
      <c r="B31" s="477" t="s">
        <v>202</v>
      </c>
      <c r="C31" s="714"/>
      <c r="D31" s="717"/>
    </row>
    <row r="32" spans="2:4" x14ac:dyDescent="0.25">
      <c r="B32" s="478" t="s">
        <v>203</v>
      </c>
      <c r="C32" s="715"/>
      <c r="D32" s="718"/>
    </row>
    <row r="33" spans="2:4" x14ac:dyDescent="0.25">
      <c r="B33" s="475" t="s">
        <v>204</v>
      </c>
      <c r="C33" s="713" t="s">
        <v>178</v>
      </c>
      <c r="D33" s="716">
        <v>9</v>
      </c>
    </row>
    <row r="34" spans="2:4" x14ac:dyDescent="0.25">
      <c r="B34" s="473" t="s">
        <v>205</v>
      </c>
      <c r="C34" s="714"/>
      <c r="D34" s="717"/>
    </row>
    <row r="35" spans="2:4" x14ac:dyDescent="0.25">
      <c r="B35" s="473" t="s">
        <v>206</v>
      </c>
      <c r="C35" s="714"/>
      <c r="D35" s="717"/>
    </row>
    <row r="36" spans="2:4" x14ac:dyDescent="0.25">
      <c r="B36" s="473" t="s">
        <v>207</v>
      </c>
      <c r="C36" s="714"/>
      <c r="D36" s="717"/>
    </row>
    <row r="37" spans="2:4" x14ac:dyDescent="0.25">
      <c r="B37" s="474" t="s">
        <v>208</v>
      </c>
      <c r="C37" s="715"/>
      <c r="D37" s="718"/>
    </row>
    <row r="38" spans="2:4" s="303" customFormat="1" ht="15" customHeight="1" x14ac:dyDescent="0.25">
      <c r="B38" s="476" t="s">
        <v>214</v>
      </c>
      <c r="C38" s="713" t="s">
        <v>177</v>
      </c>
      <c r="D38" s="716">
        <v>10</v>
      </c>
    </row>
    <row r="39" spans="2:4" s="303" customFormat="1" x14ac:dyDescent="0.25">
      <c r="B39" s="477" t="s">
        <v>217</v>
      </c>
      <c r="C39" s="714"/>
      <c r="D39" s="717"/>
    </row>
    <row r="40" spans="2:4" s="303" customFormat="1" x14ac:dyDescent="0.25">
      <c r="B40" s="477" t="s">
        <v>218</v>
      </c>
      <c r="C40" s="714"/>
      <c r="D40" s="717"/>
    </row>
    <row r="41" spans="2:4" s="303" customFormat="1" x14ac:dyDescent="0.25">
      <c r="B41" s="477" t="s">
        <v>219</v>
      </c>
      <c r="C41" s="714"/>
      <c r="D41" s="717"/>
    </row>
    <row r="42" spans="2:4" s="303" customFormat="1" x14ac:dyDescent="0.25">
      <c r="B42" s="478" t="s">
        <v>220</v>
      </c>
      <c r="C42" s="715"/>
      <c r="D42" s="718"/>
    </row>
    <row r="43" spans="2:4" s="303" customFormat="1" x14ac:dyDescent="0.25">
      <c r="B43" s="343" t="s">
        <v>221</v>
      </c>
      <c r="C43" s="713" t="s">
        <v>229</v>
      </c>
      <c r="D43" s="716">
        <v>11</v>
      </c>
    </row>
    <row r="44" spans="2:4" s="303" customFormat="1" x14ac:dyDescent="0.25">
      <c r="B44" s="344" t="s">
        <v>215</v>
      </c>
      <c r="C44" s="714"/>
      <c r="D44" s="717"/>
    </row>
    <row r="45" spans="2:4" s="303" customFormat="1" x14ac:dyDescent="0.25">
      <c r="B45" s="344" t="s">
        <v>222</v>
      </c>
      <c r="C45" s="714"/>
      <c r="D45" s="717"/>
    </row>
    <row r="46" spans="2:4" s="303" customFormat="1" x14ac:dyDescent="0.25">
      <c r="B46" s="344" t="s">
        <v>223</v>
      </c>
      <c r="C46" s="714"/>
      <c r="D46" s="717"/>
    </row>
    <row r="47" spans="2:4" s="303" customFormat="1" x14ac:dyDescent="0.25">
      <c r="B47" s="345" t="s">
        <v>224</v>
      </c>
      <c r="C47" s="715"/>
      <c r="D47" s="718"/>
    </row>
    <row r="48" spans="2:4" s="303" customFormat="1" x14ac:dyDescent="0.25">
      <c r="B48" s="476" t="s">
        <v>225</v>
      </c>
      <c r="C48" s="713" t="s">
        <v>230</v>
      </c>
      <c r="D48" s="716">
        <v>12</v>
      </c>
    </row>
    <row r="49" spans="2:4" s="303" customFormat="1" x14ac:dyDescent="0.25">
      <c r="B49" s="477" t="s">
        <v>226</v>
      </c>
      <c r="C49" s="714"/>
      <c r="D49" s="717"/>
    </row>
    <row r="50" spans="2:4" s="303" customFormat="1" x14ac:dyDescent="0.25">
      <c r="B50" s="477" t="s">
        <v>216</v>
      </c>
      <c r="C50" s="714"/>
      <c r="D50" s="717"/>
    </row>
    <row r="51" spans="2:4" s="303" customFormat="1" x14ac:dyDescent="0.25">
      <c r="B51" s="477" t="s">
        <v>227</v>
      </c>
      <c r="C51" s="714"/>
      <c r="D51" s="717"/>
    </row>
    <row r="52" spans="2:4" s="303" customFormat="1" x14ac:dyDescent="0.25">
      <c r="B52" s="478" t="s">
        <v>228</v>
      </c>
      <c r="C52" s="715"/>
      <c r="D52" s="718"/>
    </row>
    <row r="53" spans="2:4" s="424" customFormat="1" x14ac:dyDescent="0.25">
      <c r="B53" s="475" t="s">
        <v>238</v>
      </c>
      <c r="C53" s="713" t="s">
        <v>233</v>
      </c>
      <c r="D53" s="716" t="s">
        <v>240</v>
      </c>
    </row>
    <row r="54" spans="2:4" s="424" customFormat="1" x14ac:dyDescent="0.25">
      <c r="B54" s="473" t="s">
        <v>234</v>
      </c>
      <c r="C54" s="714"/>
      <c r="D54" s="717"/>
    </row>
    <row r="55" spans="2:4" s="424" customFormat="1" x14ac:dyDescent="0.25">
      <c r="B55" s="473" t="s">
        <v>235</v>
      </c>
      <c r="C55" s="714"/>
      <c r="D55" s="717"/>
    </row>
    <row r="56" spans="2:4" s="424" customFormat="1" x14ac:dyDescent="0.25">
      <c r="B56" s="473" t="s">
        <v>236</v>
      </c>
      <c r="C56" s="714"/>
      <c r="D56" s="717"/>
    </row>
    <row r="57" spans="2:4" s="424" customFormat="1" x14ac:dyDescent="0.25">
      <c r="B57" s="474" t="s">
        <v>237</v>
      </c>
      <c r="C57" s="715"/>
      <c r="D57" s="718"/>
    </row>
  </sheetData>
  <mergeCells count="22">
    <mergeCell ref="C53:C57"/>
    <mergeCell ref="D53:D57"/>
    <mergeCell ref="D3:D7"/>
    <mergeCell ref="D8:D12"/>
    <mergeCell ref="D13:D17"/>
    <mergeCell ref="D18:D22"/>
    <mergeCell ref="D23:D27"/>
    <mergeCell ref="C3:C7"/>
    <mergeCell ref="C8:C12"/>
    <mergeCell ref="C13:C17"/>
    <mergeCell ref="C18:C22"/>
    <mergeCell ref="C23:C27"/>
    <mergeCell ref="C43:C47"/>
    <mergeCell ref="D43:D47"/>
    <mergeCell ref="C48:C52"/>
    <mergeCell ref="D48:D52"/>
    <mergeCell ref="C28:C32"/>
    <mergeCell ref="D28:D32"/>
    <mergeCell ref="C33:C37"/>
    <mergeCell ref="D33:D37"/>
    <mergeCell ref="C38:C42"/>
    <mergeCell ref="D38:D4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6"/>
  <sheetViews>
    <sheetView tabSelected="1" zoomScale="70" zoomScaleNormal="70" workbookViewId="0">
      <pane ySplit="1" topLeftCell="A2" activePane="bottomLeft" state="frozen"/>
      <selection activeCell="C37" sqref="C37"/>
      <selection pane="bottomLeft" activeCell="C5" sqref="C5"/>
    </sheetView>
  </sheetViews>
  <sheetFormatPr defaultRowHeight="15" x14ac:dyDescent="0.25"/>
  <cols>
    <col min="1" max="1" width="4.7109375" style="432" customWidth="1"/>
    <col min="2" max="2" width="13.7109375" customWidth="1"/>
    <col min="3" max="3" width="100.7109375" style="315" customWidth="1"/>
    <col min="4" max="4" width="10.7109375" customWidth="1"/>
    <col min="5" max="5" width="11.5703125" style="304" bestFit="1" customWidth="1"/>
  </cols>
  <sheetData>
    <row r="1" spans="2:5" ht="15.75" thickBot="1" x14ac:dyDescent="0.3">
      <c r="B1" s="308" t="s">
        <v>210</v>
      </c>
      <c r="C1" s="434" t="s">
        <v>38</v>
      </c>
      <c r="D1" s="308" t="s">
        <v>4</v>
      </c>
      <c r="E1" s="435" t="s">
        <v>6</v>
      </c>
    </row>
    <row r="2" spans="2:5" ht="180" x14ac:dyDescent="0.25">
      <c r="B2" s="444" t="s">
        <v>165</v>
      </c>
      <c r="C2" s="445" t="str">
        <f>'BSIC01.a-2C'!C2</f>
        <v>Compenso per la realizzazione di riduzione di traffico (strettoia) su autostrada a 2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(schemi 2-3)</v>
      </c>
      <c r="D2" s="446" t="str">
        <f>'BSIC01.a-2C'!I52</f>
        <v>€/sett.</v>
      </c>
      <c r="E2" s="447">
        <f>'BSIC01.a-2C'!J52</f>
        <v>1099.2798713333334</v>
      </c>
    </row>
    <row r="3" spans="2:5" ht="30" x14ac:dyDescent="0.25">
      <c r="B3" s="448" t="s">
        <v>160</v>
      </c>
      <c r="C3" s="449" t="str">
        <f>'BSIC01.b-2C'!C2</f>
        <v>Idem come al BSIC01.a-2C.
Per ogni settimana in più.</v>
      </c>
      <c r="D3" s="450" t="str">
        <f>'BSIC01.b-2C'!H48</f>
        <v>€/sett.</v>
      </c>
      <c r="E3" s="451">
        <f>'BSIC01.b-2C'!I48</f>
        <v>61.150850000000005</v>
      </c>
    </row>
    <row r="4" spans="2:5" ht="45" x14ac:dyDescent="0.25">
      <c r="B4" s="448" t="s">
        <v>159</v>
      </c>
      <c r="C4" s="449" t="str">
        <f>'BSIC01.c-2C'!C2</f>
        <v>Sovrapprezzo per installazione e rimozione, compreso il mantenimento in efficienza, di segnaletica orizzontale per segnaletica di riduzione di traffico (strettoia) su autostrada a 2 corsie descritta al BSIC01.a-2C.
Per ogni installazione/rimozione.</v>
      </c>
      <c r="D4" s="450" t="str">
        <f>'BSIC01.c-2C'!G45</f>
        <v>€/cad</v>
      </c>
      <c r="E4" s="451">
        <f>'BSIC01.c-2C'!H45</f>
        <v>396</v>
      </c>
    </row>
    <row r="5" spans="2:5" ht="60" x14ac:dyDescent="0.25">
      <c r="B5" s="448" t="s">
        <v>161</v>
      </c>
      <c r="C5" s="449" t="str">
        <f>'BSIC01.d-2C'!C2</f>
        <v>Sovrapprezzo giornaliero, escluso il primo, per l'uso di delineatori, lampeggianti, sacchetti e  pannello 90x90 fondo nero - 8 fari a led,  compreso il mantenimento in efficienza, per segnaletica di riduzione di traffico (strettoia) su autostrada a 2 corsie descritta al BSIC01.a-2C.
Per giorno di utilizzo.</v>
      </c>
      <c r="D5" s="450" t="str">
        <f>'BSIC01.d-2C'!G47</f>
        <v>€/giorno</v>
      </c>
      <c r="E5" s="451">
        <f>'BSIC01.d-2C'!H47</f>
        <v>129.22442133333334</v>
      </c>
    </row>
    <row r="6" spans="2:5" ht="45.75" thickBot="1" x14ac:dyDescent="0.3">
      <c r="B6" s="452" t="s">
        <v>162</v>
      </c>
      <c r="C6" s="453" t="str">
        <f>'BSIC01.e-2C'!C2</f>
        <v>Compenso per l'abbattimento di riduzione di traffico (strettoia) su autostrada a 2 corsie descritta al BSIC01.a-2C, ed il successivo rialzamento in loco.
Per ogni abbattimento/rialzamento.</v>
      </c>
      <c r="D6" s="454" t="str">
        <f>'BSIC01.e-2C'!G55</f>
        <v>€/cad</v>
      </c>
      <c r="E6" s="455">
        <f>'BSIC01.e-2C'!H55</f>
        <v>245.21904000000001</v>
      </c>
    </row>
    <row r="7" spans="2:5" s="432" customFormat="1" ht="195" x14ac:dyDescent="0.25">
      <c r="B7" s="468" t="s">
        <v>179</v>
      </c>
      <c r="C7" s="457" t="str">
        <f>'BSIC02.a-2C'!C2</f>
        <v xml:space="preserve">Compenso per la realizzazione di riduzione di traffico (strettoia) su autostrada a 2 corsie con chiusura delle corsie di marcia e di sorpasso,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4)
</v>
      </c>
      <c r="D7" s="458" t="str">
        <f>'BSIC02.a-2C'!I52</f>
        <v>€/sett.</v>
      </c>
      <c r="E7" s="459">
        <f>'BSIC02.a-2C'!J52</f>
        <v>1607.2465176666667</v>
      </c>
    </row>
    <row r="8" spans="2:5" s="432" customFormat="1" ht="30" x14ac:dyDescent="0.25">
      <c r="B8" s="460" t="s">
        <v>180</v>
      </c>
      <c r="C8" s="461" t="str">
        <f>'BSIC02.b-2C'!C2</f>
        <v>Idem come al BSIC02.a-2C.
Per ogni settimana in più.</v>
      </c>
      <c r="D8" s="462" t="str">
        <f>'BSIC02.b-2C'!H48</f>
        <v>€/sett.</v>
      </c>
      <c r="E8" s="463">
        <f>'BSIC02.b-2C'!I48</f>
        <v>88.881775000000005</v>
      </c>
    </row>
    <row r="9" spans="2:5" s="432" customFormat="1" ht="45" x14ac:dyDescent="0.25">
      <c r="B9" s="460" t="s">
        <v>181</v>
      </c>
      <c r="C9" s="461" t="str">
        <f>'BSIC02.c-2C'!C2</f>
        <v>Sovrapprezzo per installazione e rimozione, compreso il mantenimento in efficienza, di segnaletica orizzontale per segnaletica di riduzione di traffico (strettoia) su autostrada a 2 corsie descritta al  BSIC02.a-2C.
Per ogni installazione/rimozione.</v>
      </c>
      <c r="D9" s="462" t="str">
        <f>'BSIC02.c-2C'!G45</f>
        <v>€/cad</v>
      </c>
      <c r="E9" s="463">
        <f>'BSIC02.c-2C'!H45</f>
        <v>1768.8000000000002</v>
      </c>
    </row>
    <row r="10" spans="2:5" s="432" customFormat="1" ht="60" x14ac:dyDescent="0.25">
      <c r="B10" s="460" t="s">
        <v>182</v>
      </c>
      <c r="C10" s="461" t="str">
        <f>'BSIC02.d-2C'!C2</f>
        <v>Sovrapprezzo giornaliero, escluso il primo, per l'uso di delineatori, lampeggianti, sacchetti e  pannello 90x90 fondo nero - 8 fari a led,  compreso il mantenimento in efficienza, per segnaletica di riduzione di traffico (strettoia) su autostrada a 2 corsie descritta al BSIC02.a-2C.
Per giorno di utilizzo.</v>
      </c>
      <c r="D10" s="462" t="str">
        <f>'BSIC02.d-2C'!G47</f>
        <v>€/giorno</v>
      </c>
      <c r="E10" s="463">
        <f>'BSIC02.d-2C'!H47</f>
        <v>197.29884266666667</v>
      </c>
    </row>
    <row r="11" spans="2:5" s="432" customFormat="1" ht="45.75" thickBot="1" x14ac:dyDescent="0.3">
      <c r="B11" s="464" t="s">
        <v>183</v>
      </c>
      <c r="C11" s="465" t="str">
        <f>'BSIC02.e-2C'!C2</f>
        <v>Compenso per l'abbattimento di riduzione di traffico (strettoia) su autostrada a 2 corsie descritta al BSIC02.a-2C, ed il successivo rialzamento in loco.
Per ogni abbattimento/rialzamento.</v>
      </c>
      <c r="D11" s="466" t="str">
        <f>'BSIC02.e-2C'!G55</f>
        <v>€/cad</v>
      </c>
      <c r="E11" s="467">
        <f>'BSIC02.e-2C'!H55</f>
        <v>245.21904000000001</v>
      </c>
    </row>
    <row r="12" spans="2:5" s="432" customFormat="1" ht="165" x14ac:dyDescent="0.25">
      <c r="B12" s="444" t="s">
        <v>184</v>
      </c>
      <c r="C12" s="445" t="str">
        <f>'BSIC03.a-2C'!C2</f>
        <v>Compenso per la realizzazione di flesso su autostrada a 2 corsie,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5)</v>
      </c>
      <c r="D12" s="446" t="str">
        <f>'BSIC03.a-2C'!I52</f>
        <v>€/sett.</v>
      </c>
      <c r="E12" s="447">
        <f>'BSIC03.a-2C'!J52</f>
        <v>1370.9715176666666</v>
      </c>
    </row>
    <row r="13" spans="2:5" s="432" customFormat="1" ht="30" x14ac:dyDescent="0.25">
      <c r="B13" s="471" t="s">
        <v>185</v>
      </c>
      <c r="C13" s="449" t="str">
        <f>'BSIC03.b-2C'!C2</f>
        <v>Idem come al BSIC03.a-2C.
Per ogni settimana in più.</v>
      </c>
      <c r="D13" s="450" t="str">
        <f>'BSIC03.b-2C'!H48</f>
        <v>€/sett.</v>
      </c>
      <c r="E13" s="451">
        <f>'BSIC03.b-2C'!I48</f>
        <v>75.186774999999997</v>
      </c>
    </row>
    <row r="14" spans="2:5" s="432" customFormat="1" ht="45" x14ac:dyDescent="0.25">
      <c r="B14" s="471" t="s">
        <v>186</v>
      </c>
      <c r="C14" s="449" t="str">
        <f>'BSIC03.c-2C'!C2</f>
        <v>Sovrapprezzo per installazione e rimozione, compreso il mantenimento in efficienza, di segnaletica orizzontale per segnaletica di flesso su autostrada a 2 corsie descritta al  BSIC03.a-2C.
Per ogni installazione/rimozione.</v>
      </c>
      <c r="D14" s="450" t="str">
        <f>'BSIC03.c-2C'!G45</f>
        <v>€/cad</v>
      </c>
      <c r="E14" s="451">
        <f>'BSIC03.c-2C'!H45</f>
        <v>1768.8000000000002</v>
      </c>
    </row>
    <row r="15" spans="2:5" s="432" customFormat="1" ht="60" x14ac:dyDescent="0.25">
      <c r="B15" s="471" t="s">
        <v>187</v>
      </c>
      <c r="C15" s="449" t="str">
        <f>'BSIC03.d-2C'!C2</f>
        <v>Sovrapprezzo giornaliero, escluso il primo, per l'uso di delineatori, lampeggianti, sacchetti e pannelli 90x90 fondo nero - 8 fari a led, compreso il mantenimento in efficienza, per segnaletica di di flesso su autostrada a 2 corsie descritta al BSIC03.a-2C.
Per giorno di utilizzo.</v>
      </c>
      <c r="D15" s="450" t="str">
        <f>'BSIC03.d-2C'!G47</f>
        <v>€/giorno</v>
      </c>
      <c r="E15" s="451">
        <f>'BSIC03.d-2C'!H47</f>
        <v>178.2988426666667</v>
      </c>
    </row>
    <row r="16" spans="2:5" s="432" customFormat="1" ht="45.75" thickBot="1" x14ac:dyDescent="0.3">
      <c r="B16" s="472" t="s">
        <v>188</v>
      </c>
      <c r="C16" s="453" t="str">
        <f>'BSIC03.e-2C'!C2</f>
        <v>Compenso per l'abbattimento di segnaletica per segnaletica di di flesso su autostrada a 2, descritta al BSIC03.a-2C, ed il successivo rialzamento in loco.
Per ogni abbattimento/rialzamento.</v>
      </c>
      <c r="D16" s="454" t="str">
        <f>'BSIC03.e-2C'!G55</f>
        <v>€/cad</v>
      </c>
      <c r="E16" s="455">
        <f>'BSIC03.e-2C'!H55</f>
        <v>245.21904000000001</v>
      </c>
    </row>
    <row r="17" spans="2:5" s="432" customFormat="1" ht="180" x14ac:dyDescent="0.25">
      <c r="B17" s="456" t="s">
        <v>189</v>
      </c>
      <c r="C17" s="457" t="str">
        <f>'BSIC04.a-2C'!C2</f>
        <v>Compenso per la realizzazione di deviazione di traffico su autostrada a 2 corsie, con una sola corsia per senso di marcia,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6)</v>
      </c>
      <c r="D17" s="458" t="str">
        <f>'BSIC04.a-2C'!I55</f>
        <v>€/sett.</v>
      </c>
      <c r="E17" s="459">
        <f>'BSIC04.a-2C'!J55</f>
        <v>3313.7889530000007</v>
      </c>
    </row>
    <row r="18" spans="2:5" s="432" customFormat="1" ht="30" x14ac:dyDescent="0.25">
      <c r="B18" s="469" t="s">
        <v>190</v>
      </c>
      <c r="C18" s="461" t="str">
        <f>'BSIC04.b-2C'!C2</f>
        <v>Idem come al BSIC04.a-2C.
Per ogni settimana in più.</v>
      </c>
      <c r="D18" s="462" t="str">
        <f>'BSIC04.b-2C'!H50</f>
        <v>€/sett.</v>
      </c>
      <c r="E18" s="463">
        <f>'BSIC04.b-2C'!I50</f>
        <v>184.40382499999998</v>
      </c>
    </row>
    <row r="19" spans="2:5" s="432" customFormat="1" ht="60" x14ac:dyDescent="0.25">
      <c r="B19" s="469" t="s">
        <v>191</v>
      </c>
      <c r="C19" s="461" t="str">
        <f>'BSIC04.c-2C'!C2</f>
        <v>Sovrapprezzo per installazione e rimozione, compreso il mantenimento in efficienza, di segnaletica orizzontale per segnaletica di deviazione di traffico su autostrada a 2 corsie  per senso di marcia  descritta al  BSIC04.a-2C.
Per ogni installazione/rimozione.</v>
      </c>
      <c r="D19" s="462" t="str">
        <f>'BSIC04.c-2C'!G45</f>
        <v>€/cad</v>
      </c>
      <c r="E19" s="463">
        <f>'BSIC04.c-2C'!H45</f>
        <v>1777.6000000000001</v>
      </c>
    </row>
    <row r="20" spans="2:5" s="432" customFormat="1" ht="60" x14ac:dyDescent="0.25">
      <c r="B20" s="469" t="s">
        <v>192</v>
      </c>
      <c r="C20" s="461" t="str">
        <f>'BSIC04.d-2C'!C2</f>
        <v>Sovrapprezzo giornaliero, escluso il primo, per l'uso di delineatori, lampeggianti, sacchetti e pannelli 90x90 fondo nero - 8 fari a led, compreso il mantenimento in efficienza, per segnaletica di deviazione di traffico su su autostrada a 2 corsie  per senso di marcia descritta al BSIC04.a-2C.
Per giorno di utilizzo.</v>
      </c>
      <c r="D20" s="462" t="str">
        <f>'BSIC04.d-2C'!G47</f>
        <v>€/giorno</v>
      </c>
      <c r="E20" s="463">
        <f>'BSIC04.d-2C'!H47</f>
        <v>398.79652800000002</v>
      </c>
    </row>
    <row r="21" spans="2:5" s="432" customFormat="1" ht="45.75" thickBot="1" x14ac:dyDescent="0.3">
      <c r="B21" s="470" t="s">
        <v>193</v>
      </c>
      <c r="C21" s="465" t="str">
        <f>'BSIC04.e-2C'!C2</f>
        <v>Compenso per l'abbattimento di deviazione di traffico su autostrada a 2 corsie  per senso di marcia descritta al BSIC04.a-2C, ed il successivo rialzamento in loco.
Per ogni abbattimento/rialzamento.</v>
      </c>
      <c r="D21" s="466" t="str">
        <f>'BSIC04.e-2C'!G55</f>
        <v>€/cad</v>
      </c>
      <c r="E21" s="467">
        <f>'BSIC04.e-2C'!H55</f>
        <v>735.65711999999996</v>
      </c>
    </row>
    <row r="22" spans="2:5" s="432" customFormat="1" ht="180" x14ac:dyDescent="0.25">
      <c r="B22" s="444" t="s">
        <v>194</v>
      </c>
      <c r="C22" s="445" t="str">
        <f>'BSIC05.a-2C'!C2</f>
        <v>Compenso per la realizzazione di deviazione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7)</v>
      </c>
      <c r="D22" s="446" t="str">
        <f>'BSIC05.a-2C'!I55</f>
        <v>€/sett.</v>
      </c>
      <c r="E22" s="447">
        <f>'BSIC05.a-2C'!J55</f>
        <v>3947.7348044999999</v>
      </c>
    </row>
    <row r="23" spans="2:5" s="432" customFormat="1" ht="30" x14ac:dyDescent="0.25">
      <c r="B23" s="471" t="s">
        <v>195</v>
      </c>
      <c r="C23" s="449" t="str">
        <f>'BSIC05.b-2C'!C2</f>
        <v>Idem come al BSIC05.a-2C.
Per ogni settimana in più.</v>
      </c>
      <c r="D23" s="450" t="str">
        <f>'BSIC05.b-2C'!H50</f>
        <v>€/sett.</v>
      </c>
      <c r="E23" s="451">
        <f>'BSIC05.b-2C'!I50</f>
        <v>210.68991249999999</v>
      </c>
    </row>
    <row r="24" spans="2:5" s="432" customFormat="1" ht="60" x14ac:dyDescent="0.25">
      <c r="B24" s="471" t="s">
        <v>196</v>
      </c>
      <c r="C24" s="449" t="str">
        <f>'BSIC05.c-2C'!C2</f>
        <v>Sovrapprezzo per installazione e rimozione, compreso il mantenimento in efficienza, di segnaletica orizzontale per segnaletica di deviazione di traffico su autostrada a 2 corsie  per senso di marcia  descritta al  BSIC05.a-2C.
Per ogni installazione/rimozione.</v>
      </c>
      <c r="D24" s="450" t="str">
        <f>'BSIC05.c-2C'!G45</f>
        <v>€/cad</v>
      </c>
      <c r="E24" s="451">
        <f>'BSIC05.c-2C'!H45</f>
        <v>1865.6000000000001</v>
      </c>
    </row>
    <row r="25" spans="2:5" s="432" customFormat="1" ht="60" x14ac:dyDescent="0.25">
      <c r="B25" s="471" t="s">
        <v>197</v>
      </c>
      <c r="C25" s="449" t="str">
        <f>'BSIC05.d-2C'!C2</f>
        <v>Sovrapprezzo giornaliero, escluso il primo, per l'uso di delineatori, lampeggianti, sacchetti e pannelli 90x90 fondo nero - 8 fari a led, compreso il mantenimento in efficienza, per segnaletica di deviazione di traffico su su autostrada a 2 corsie  per senso di marcia descritta al BSIC05.a-2C.
Per giorno di utilizzo.</v>
      </c>
      <c r="D25" s="450" t="str">
        <f>'BSIC05.d-2C'!G47</f>
        <v>€/giorno</v>
      </c>
      <c r="E25" s="451">
        <f>'BSIC05.d-2C'!H47</f>
        <v>612.91979200000003</v>
      </c>
    </row>
    <row r="26" spans="2:5" s="432" customFormat="1" ht="45.75" thickBot="1" x14ac:dyDescent="0.3">
      <c r="B26" s="472" t="s">
        <v>198</v>
      </c>
      <c r="C26" s="453" t="str">
        <f>'BSIC05.e-2C'!C2</f>
        <v>Compenso per l'abbattimento di deviazione di traffico su autostrada a 2 corsie  per senso di marcia descritta al BSIC05.a-2C, ed il successivo rialzamento in loco.
Per ogni abbattimento/rialzamento.</v>
      </c>
      <c r="D26" s="454" t="str">
        <f>'BSIC05.e-2C'!G55</f>
        <v>€/cad</v>
      </c>
      <c r="E26" s="455">
        <f>'BSIC05.e-2C'!H55</f>
        <v>735.65711999999996</v>
      </c>
    </row>
    <row r="27" spans="2:5" s="432" customFormat="1" ht="180" x14ac:dyDescent="0.25">
      <c r="B27" s="456" t="s">
        <v>199</v>
      </c>
      <c r="C27" s="457" t="str">
        <f>'BSIC06.a-2C'!C2</f>
        <v>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8)</v>
      </c>
      <c r="D27" s="458" t="str">
        <f>'BSIC06.a-2C'!I55</f>
        <v>€/sett.</v>
      </c>
      <c r="E27" s="459">
        <f>'BSIC06.a-2C'!J55</f>
        <v>3901.2654081666665</v>
      </c>
    </row>
    <row r="28" spans="2:5" s="432" customFormat="1" ht="30" x14ac:dyDescent="0.25">
      <c r="B28" s="469" t="s">
        <v>200</v>
      </c>
      <c r="C28" s="461" t="str">
        <f>'BSIC06.b-2C'!C2</f>
        <v>Idem come al BSIC06.a-2C.
Per ogni settimana in più.</v>
      </c>
      <c r="D28" s="462" t="str">
        <f>'BSIC06.b-2C'!H50</f>
        <v>€/sett.</v>
      </c>
      <c r="E28" s="463">
        <f>'BSIC06.b-2C'!I50</f>
        <v>210.62988750000002</v>
      </c>
    </row>
    <row r="29" spans="2:5" s="432" customFormat="1" ht="60" x14ac:dyDescent="0.25">
      <c r="B29" s="469" t="s">
        <v>201</v>
      </c>
      <c r="C29" s="461" t="str">
        <f>'BSIC06.c-2C'!C2</f>
        <v>Sovrapprezzo per installazione e rimozione, compreso il mantenimento in efficienza, di segnaletica orizzontale per segnaletica di deviazione parziale di traffico su autostrada a 2 corsie  per senso di marcia  descritta al  BSIC06.a-2C.
Per ogni installazione/rimozione.</v>
      </c>
      <c r="D29" s="462" t="str">
        <f>'BSIC06.c-2C'!G45</f>
        <v>€/cad</v>
      </c>
      <c r="E29" s="463">
        <f>'BSIC06.c-2C'!H45</f>
        <v>2534.4</v>
      </c>
    </row>
    <row r="30" spans="2:5" s="432" customFormat="1" ht="60" x14ac:dyDescent="0.25">
      <c r="B30" s="469" t="s">
        <v>202</v>
      </c>
      <c r="C30" s="461" t="str">
        <f>'BSIC06.d-2C'!C2</f>
        <v>Sovrapprezzo giornaliero, escluso il primo, per l'uso di delineatori, lampeggianti, sacchetti e pannelli 90x90 fondo nero - 8 fari a led, compreso il mantenimento in efficienza, per segnaletica di deviazione parziale di traffico su autostrada a 2 corsie  per senso di marcia descritta al BSIC06.a-2C.
Per giorno di utilizzo.</v>
      </c>
      <c r="D30" s="462" t="str">
        <f>'BSIC06.d-2C'!G47</f>
        <v>€/giorno</v>
      </c>
      <c r="E30" s="463">
        <f>'BSIC06.d-2C'!H47</f>
        <v>568.49537066666676</v>
      </c>
    </row>
    <row r="31" spans="2:5" s="432" customFormat="1" ht="45.75" thickBot="1" x14ac:dyDescent="0.3">
      <c r="B31" s="470" t="s">
        <v>203</v>
      </c>
      <c r="C31" s="465" t="str">
        <f>'BSIC06.e-2C '!C2</f>
        <v>Compenso per l'abbattimento di deviazione parziale di traffico su autostrada a 2 corsie  per senso di marcia descritta al BSIC06.a-2C, ed il successivo rialzamento in loco.
Per ogni abbattimento/rialzamento.</v>
      </c>
      <c r="D31" s="466" t="str">
        <f>'BSIC06.e-2C '!G55</f>
        <v>€/cad</v>
      </c>
      <c r="E31" s="467">
        <f>'BSIC06.e-2C '!H55</f>
        <v>735.65711999999996</v>
      </c>
    </row>
    <row r="32" spans="2:5" s="432" customFormat="1" ht="180" x14ac:dyDescent="0.25">
      <c r="B32" s="444" t="s">
        <v>204</v>
      </c>
      <c r="C32" s="445" t="str">
        <f>'BSIC07.a-2C'!C2</f>
        <v>Compenso per la realizzazione di deviazione parziale di traffico con flesso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9)</v>
      </c>
      <c r="D32" s="446" t="str">
        <f>'BSIC07.a-2C'!I55</f>
        <v>€/sett.</v>
      </c>
      <c r="E32" s="447">
        <f>'BSIC07.a-2C'!J55</f>
        <v>4442.9754045</v>
      </c>
    </row>
    <row r="33" spans="2:5" s="432" customFormat="1" ht="30" x14ac:dyDescent="0.25">
      <c r="B33" s="471" t="s">
        <v>205</v>
      </c>
      <c r="C33" s="449" t="str">
        <f>'BSIC07.b-2C'!C2</f>
        <v>Idem come al BSIC07.a-2C.
Per ogni settimana in più.</v>
      </c>
      <c r="D33" s="450" t="str">
        <f>'BSIC07.b-2C'!H50</f>
        <v>€/sett.</v>
      </c>
      <c r="E33" s="451">
        <f>'BSIC07.b-2C'!I50</f>
        <v>241.08568750000001</v>
      </c>
    </row>
    <row r="34" spans="2:5" s="432" customFormat="1" ht="60" x14ac:dyDescent="0.25">
      <c r="B34" s="471" t="s">
        <v>206</v>
      </c>
      <c r="C34" s="449" t="str">
        <f>'BSIC07.c-2C'!C2</f>
        <v>Sovrapprezzo per installazione e rimozione, compreso il mantenimento in efficienza, di segnaletica orizzontale per segnaletica di deviazione parziale di traffico con flesso su autostrada a 2 corsie  per senso di marcia  descritta al  BSIC07.a-2C.
Per ogni installazione/rimozione.</v>
      </c>
      <c r="D34" s="450" t="str">
        <f>'BSIC07.c-2C'!G45</f>
        <v>€/cad</v>
      </c>
      <c r="E34" s="451">
        <f>'BSIC07.c-2C'!H45</f>
        <v>3405.6000000000004</v>
      </c>
    </row>
    <row r="35" spans="2:5" s="432" customFormat="1" ht="60" x14ac:dyDescent="0.25">
      <c r="B35" s="471" t="s">
        <v>207</v>
      </c>
      <c r="C35" s="449" t="str">
        <f>'BSIC07.d-2C'!C2</f>
        <v>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BSIC07.a-2C.
Per giorno di utilizzo.</v>
      </c>
      <c r="D35" s="450" t="str">
        <f>'BSIC07.d-2C'!G47</f>
        <v>€/giorno</v>
      </c>
      <c r="E35" s="451">
        <f>'BSIC07.d-2C'!H47</f>
        <v>626.86979199999996</v>
      </c>
    </row>
    <row r="36" spans="2:5" s="432" customFormat="1" ht="45.75" thickBot="1" x14ac:dyDescent="0.3">
      <c r="B36" s="472" t="s">
        <v>208</v>
      </c>
      <c r="C36" s="453" t="str">
        <f>'BSIC07.e-2C'!C2</f>
        <v>Compenso per l'abbattimento di deviazione parziale di traffico con flesso su autostrada a 2 corsie  per senso di marcia descritta al BSIC07.a-2C, ed il successivo rialzamento in loco.
Per ogni abbattimento/rialzamento.</v>
      </c>
      <c r="D36" s="454" t="str">
        <f>'BSIC07.e-2C'!G55</f>
        <v>€/cad</v>
      </c>
      <c r="E36" s="455">
        <f>'BSIC07.e-2C'!H55</f>
        <v>735.65711999999996</v>
      </c>
    </row>
    <row r="37" spans="2:5" s="432" customFormat="1" ht="180" x14ac:dyDescent="0.25">
      <c r="B37" s="456" t="s">
        <v>214</v>
      </c>
      <c r="C37" s="457" t="str">
        <f>'BSIC08.a-2C'!C2</f>
        <v>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10)</v>
      </c>
      <c r="D37" s="458" t="str">
        <f>'BSIC08.a-2C'!I55</f>
        <v>€/sett.</v>
      </c>
      <c r="E37" s="459">
        <f>'BSIC08.a-2C'!J55</f>
        <v>3567.2416243333337</v>
      </c>
    </row>
    <row r="38" spans="2:5" s="432" customFormat="1" ht="30" x14ac:dyDescent="0.25">
      <c r="B38" s="469" t="s">
        <v>217</v>
      </c>
      <c r="C38" s="461" t="str">
        <f>'BSIC08.b-2C'!C2</f>
        <v>Idem come al BSIC08.a-2C.
Per ogni settimana in più.</v>
      </c>
      <c r="D38" s="462" t="str">
        <f>'BSIC08.b-2C'!H50</f>
        <v>€/sett.</v>
      </c>
      <c r="E38" s="463">
        <f>'BSIC08.b-2C'!I50</f>
        <v>192.866625</v>
      </c>
    </row>
    <row r="39" spans="2:5" s="432" customFormat="1" ht="60" x14ac:dyDescent="0.25">
      <c r="B39" s="469" t="s">
        <v>218</v>
      </c>
      <c r="C39" s="461" t="str">
        <f>'BSIC08.c-2C'!C2</f>
        <v>Sovrapprezzo per installazione e rimozione, compreso il mantenimento in efficienza, di segnaletica orizzontale per segnaletica di deviazione parziale di traffico con flesso su autostrada a 2 corsie  per senso di marcia  descritta al  BSIC08.a-2C.
Per ogni installazione/rimozione.</v>
      </c>
      <c r="D39" s="462" t="str">
        <f>'BSIC08.c-2C'!G45</f>
        <v>€/cad</v>
      </c>
      <c r="E39" s="463">
        <f>'BSIC08.c-2C'!H45</f>
        <v>1548.8000000000002</v>
      </c>
    </row>
    <row r="40" spans="2:5" s="432" customFormat="1" ht="60" x14ac:dyDescent="0.25">
      <c r="B40" s="469" t="s">
        <v>219</v>
      </c>
      <c r="C40" s="461" t="str">
        <f>'BSIC08.d-2C'!C2</f>
        <v>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BSIC08.a-2C.
Per giorno di utilizzo.</v>
      </c>
      <c r="D40" s="462" t="str">
        <f>'BSIC08.d-2C'!G47</f>
        <v>€/giorno</v>
      </c>
      <c r="E40" s="463">
        <f>'BSIC08.d-2C'!H47</f>
        <v>515.87094933333333</v>
      </c>
    </row>
    <row r="41" spans="2:5" s="432" customFormat="1" ht="45.75" thickBot="1" x14ac:dyDescent="0.3">
      <c r="B41" s="470" t="s">
        <v>220</v>
      </c>
      <c r="C41" s="465" t="str">
        <f>'BSIC08.e-2C'!C2</f>
        <v>Compenso per l'abbattimento di deviazione parziale di traffico con flesso su autostrada a 2 corsie  per senso di marcia descritta al BSIC08.a-2C, ed il successivo rialzamento in loco.
Per ogni abbattimento/rialzamento.</v>
      </c>
      <c r="D41" s="466" t="str">
        <f>'BSIC08.e-2C'!G55</f>
        <v>€/cad</v>
      </c>
      <c r="E41" s="467">
        <f>'BSIC08.e-2C'!H55</f>
        <v>735.65711999999996</v>
      </c>
    </row>
    <row r="42" spans="2:5" s="432" customFormat="1" x14ac:dyDescent="0.25">
      <c r="B42" s="396"/>
      <c r="C42" s="315"/>
      <c r="E42" s="304"/>
    </row>
    <row r="43" spans="2:5" s="432" customFormat="1" x14ac:dyDescent="0.25">
      <c r="B43" s="443"/>
      <c r="C43" s="440"/>
      <c r="D43" s="441"/>
      <c r="E43" s="442"/>
    </row>
    <row r="44" spans="2:5" s="432" customFormat="1" x14ac:dyDescent="0.25">
      <c r="B44" s="443"/>
      <c r="C44" s="440"/>
      <c r="D44" s="441"/>
      <c r="E44" s="442"/>
    </row>
    <row r="45" spans="2:5" s="432" customFormat="1" x14ac:dyDescent="0.25">
      <c r="B45" s="443"/>
      <c r="C45" s="440"/>
      <c r="D45" s="441"/>
      <c r="E45" s="442"/>
    </row>
    <row r="46" spans="2:5" s="432" customFormat="1" ht="15.75" thickBot="1" x14ac:dyDescent="0.3">
      <c r="B46" s="439"/>
      <c r="C46" s="436"/>
      <c r="D46" s="437"/>
      <c r="E46" s="438"/>
    </row>
    <row r="47" spans="2:5" s="432" customFormat="1" ht="195" x14ac:dyDescent="0.25">
      <c r="B47" s="456" t="s">
        <v>225</v>
      </c>
      <c r="C47" s="457" t="str">
        <f>'BSIC10.a-2C'!C2</f>
        <v xml:space="preserve">Compenso per la realizzazione  di segnaletica di chiusura della carreggiata su autostrada 2 corsie ,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12)
</v>
      </c>
      <c r="D47" s="684" t="str">
        <f>'BSIC10.a-2C'!I54</f>
        <v>€/sett.</v>
      </c>
      <c r="E47" s="684">
        <f>'BSIC10.a-2C'!J54</f>
        <v>1468.1935676666665</v>
      </c>
    </row>
    <row r="48" spans="2:5" s="432" customFormat="1" ht="30" x14ac:dyDescent="0.25">
      <c r="B48" s="456" t="s">
        <v>226</v>
      </c>
      <c r="C48" s="457" t="str">
        <f>'BSIC10.b-2C'!C2</f>
        <v>Idem come al BSIC10.a-2C.
Per ogni settimana in più.</v>
      </c>
      <c r="D48" s="684" t="str">
        <f>'BSIC10.b-2C'!H49</f>
        <v>€/sett.</v>
      </c>
      <c r="E48" s="684">
        <f>'BSIC10.b-2C'!I49</f>
        <v>88.009874999999994</v>
      </c>
    </row>
    <row r="49" spans="2:5" s="432" customFormat="1" ht="60" x14ac:dyDescent="0.25">
      <c r="B49" s="456" t="s">
        <v>216</v>
      </c>
      <c r="C49" s="457" t="str">
        <f>'BSIC10.c-2C'!C2</f>
        <v xml:space="preserve">Sovrapprezzo per installazione e rimozione, compreso il mantenimento in efficienza, di segnaletica di chiusura della carreggiata su autostrada a 2 corsie descritta al BSIC10.a-2C.
Per ogni installazione/rimozione.
</v>
      </c>
      <c r="D49" s="458" t="str">
        <f>'BSIC10.c-2C'!G45</f>
        <v>€/cad</v>
      </c>
      <c r="E49" s="684">
        <f>'BSIC10.c-2C'!H45</f>
        <v>836</v>
      </c>
    </row>
    <row r="50" spans="2:5" s="432" customFormat="1" ht="75" x14ac:dyDescent="0.25">
      <c r="B50" s="456" t="s">
        <v>227</v>
      </c>
      <c r="C50" s="457" t="str">
        <f>'BSIC10.d-2C'!C2</f>
        <v xml:space="preserve">Sovrapprezzo giornaliero, escluso il primo, per l'uso di delineatori, lampeggianti, sacchetti e  pannello 90x90 fondo nero - 8 fari a led, compreso il mantenimento in efficienza, per chiusura della carreggiata su autostrada a 2 corsie descritta al BSIC10a-2C.
Per giorno di utilizzo.
</v>
      </c>
      <c r="D50" s="458" t="str">
        <f>'BSIC10.d-2C'!G47</f>
        <v>€/giorno</v>
      </c>
      <c r="E50" s="684">
        <f>'BSIC10.d-2C'!H47</f>
        <v>156.19884266666668</v>
      </c>
    </row>
    <row r="51" spans="2:5" s="432" customFormat="1" ht="60.75" thickBot="1" x14ac:dyDescent="0.3">
      <c r="B51" s="470" t="s">
        <v>228</v>
      </c>
      <c r="C51" s="465" t="str">
        <f>'BSIC10.e-2C'!C2</f>
        <v xml:space="preserve">Compenso per l'abbattimento di segnaletica di chiusura della carreggiata su autostrada a 2 corsie descritta al BSIC10.a-2C, ed il successivo rialzamento in loco.
Per ogni abbattimento/rialzamento.
</v>
      </c>
      <c r="D51" s="466" t="str">
        <f>'BSIC10.e-2C'!G55</f>
        <v>€/cad</v>
      </c>
      <c r="E51" s="467">
        <f>'BSIC10.e-2C'!H55</f>
        <v>490.43808000000001</v>
      </c>
    </row>
    <row r="52" spans="2:5" ht="180" x14ac:dyDescent="0.25">
      <c r="B52" s="444" t="s">
        <v>238</v>
      </c>
      <c r="C52" s="445" t="str">
        <f>'BSIC11.a-2C'!C2</f>
        <v>Compenso per la realizzazione di restringimento delle corsie su autostrada a 2 corsie per senso di marcia, compresi e compensati :
- gli oneri per la fornitura,  il carico, il prelievo e il trasporto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o frazione ad accezione di delineatori,  lampade, sacchi di zavorra. (per questi ultimi solo per il primo giorno).
(schema 5c: restringimento su autostrada a 2 corsie in galleria)</v>
      </c>
      <c r="D52" s="446" t="str">
        <f>'BSIC11.a-2C'!I51</f>
        <v>€/sett.</v>
      </c>
      <c r="E52" s="447">
        <f>'BSIC11.a-2C'!J51</f>
        <v>1331.6601750000002</v>
      </c>
    </row>
    <row r="53" spans="2:5" ht="30" x14ac:dyDescent="0.25">
      <c r="B53" s="471" t="s">
        <v>234</v>
      </c>
      <c r="C53" s="449" t="str">
        <f>'BSIC11.b-2C'!C2</f>
        <v>Idem come al BSIC11.a-2C.
Per ogni settimana in più.</v>
      </c>
      <c r="D53" s="450" t="str">
        <f>'BSIC11.b-2C'!H48</f>
        <v>€/sett.</v>
      </c>
      <c r="E53" s="451">
        <f>'BSIC11.b-2C'!I48</f>
        <v>72.904274999999998</v>
      </c>
    </row>
    <row r="54" spans="2:5" ht="60" x14ac:dyDescent="0.25">
      <c r="B54" s="471" t="s">
        <v>235</v>
      </c>
      <c r="C54" s="449" t="str">
        <f>'BSIC11.c-2C'!C2</f>
        <v>Sovrapprezzo per installazione e rimozione, compreso il mantenimento in efficienza, di segnaletica orizzontale per segnaletica di restringimento delle corsie su autostrada a 2 corsie per senso di marcia descritta al BSIC11.a-2C.
Per ogni installazione/rimozione.</v>
      </c>
      <c r="D54" s="450" t="str">
        <f>'BSIC11.c-2C'!G45</f>
        <v>€/cad</v>
      </c>
      <c r="E54" s="451">
        <f>'BSIC11.c-2C'!H45</f>
        <v>12452</v>
      </c>
    </row>
    <row r="55" spans="2:5" ht="60" x14ac:dyDescent="0.25">
      <c r="B55" s="471" t="s">
        <v>236</v>
      </c>
      <c r="C55" s="449" t="str">
        <f>'BSIC11.d-2C'!C2</f>
        <v>Sovrapprezzo giornaliero, escluso il primo, per l'uso di delineatori, lampeggianti, sacchetti e  pannello 90x90 fondo nero - 8 fari a led,  compreso il mantenimento in efficienza, per segnaletica di restringimento delle corsie su autostrada a 2 corsie per senso di marcia descritta al BSIC11.a-2C.
Per giorno di utilizzo.</v>
      </c>
      <c r="D55" s="450" t="str">
        <f>'BSIC11.d-2C'!G46</f>
        <v>€/giorno</v>
      </c>
      <c r="E55" s="451">
        <f>'BSIC11.d-2C'!H46</f>
        <v>24</v>
      </c>
    </row>
    <row r="56" spans="2:5" ht="45.75" thickBot="1" x14ac:dyDescent="0.3">
      <c r="B56" s="472" t="s">
        <v>237</v>
      </c>
      <c r="C56" s="453" t="str">
        <f>'BSIC11.e-2C'!C2</f>
        <v>Compenso per l'abbattimento di restringimento delle corsie su autostrada a 2 corsie per senso di marcia descritta al BSIC11.a-2C, ed il successivo rialzamento in loco.
Per ogni abbattimento/rialzamento.</v>
      </c>
      <c r="D56" s="454" t="str">
        <f>'BSIC11.e-2C'!G55</f>
        <v>€/cad</v>
      </c>
      <c r="E56" s="455">
        <f>'BSIC11.e-2C'!H55</f>
        <v>245.21904000000001</v>
      </c>
    </row>
  </sheetData>
  <hyperlinks>
    <hyperlink ref="B2" location="'BSIC01.a-2C'!A1" display="BSIC01.a-2C"/>
    <hyperlink ref="B3" location="'BSIC01.b-2C'!A1" display="BSIC01.b-2C"/>
    <hyperlink ref="B4" location="'BSIC01.c-2C'!A1" display="BSIC01.c-2C"/>
    <hyperlink ref="B5" location="'BSIC01.d-2C'!A1" display="BSIC01.d-2C"/>
    <hyperlink ref="B6" location="'BSIC01.e-2C'!A1" display="BSIC01.e-2C"/>
    <hyperlink ref="B52" location="'BSIC11.a-2C'!A1" display="BSIC11.a-2C"/>
    <hyperlink ref="B53" location="'BSIC11.b-2C'!A1" display="BSIC11.b-2C"/>
    <hyperlink ref="B54" location="'BSIC11.c-2C'!A1" display="BSIC11.c-2C"/>
    <hyperlink ref="B55" location="'BSIC11.d-2C'!A1" display="BSIC11.d-2C"/>
    <hyperlink ref="B56" location="'BSIC11.e-2C'!A1" display="BSIC11.e-2C"/>
    <hyperlink ref="B7" location="'BSIC02.a-2C'!A1" display="BSIC02.a-2C"/>
    <hyperlink ref="B8" location="'BSIC02.b-2C'!A1" display="BSIC02.b-2C"/>
    <hyperlink ref="B9" location="'BSIC02.c-2C'!A1" display="BSIC02.c-2C"/>
    <hyperlink ref="B10" location="'BSIC02.d-2C'!A1" display="BSIC02.d-2C"/>
    <hyperlink ref="B11" location="'BSIC02.e-2C'!A1" display="BSIC02.e-2C"/>
    <hyperlink ref="B12" location="'BSIC03.a-2C'!A1" display="BSIC03.a-2C"/>
    <hyperlink ref="B13" location="'BSIC03.b-2C'!A1" display="BSIC03.b-2C"/>
    <hyperlink ref="B14" location="'BSIC03.c-2C'!A1" display="BSIC03.c-2C"/>
    <hyperlink ref="B15" location="'BSIC03.d-2C'!A1" display="BSIC03.d-2C"/>
    <hyperlink ref="B16" location="'BSIC03.e-2C'!A1" display="BSIC03.e-2C"/>
    <hyperlink ref="B17" location="'BSIC04.a-2C'!A1" display="BSIC04.a-2C"/>
    <hyperlink ref="B18" location="'BSIC04.b-2C'!A1" display="BSIC04.b-2C"/>
    <hyperlink ref="B19" location="'BSIC04.c-2C'!A1" display="BSIC04.c-2C"/>
    <hyperlink ref="B20" location="'BSIC04.d-2C'!A1" display="BSIC04.d-2C"/>
    <hyperlink ref="B21" location="'BSIC04.e-2C'!A1" display="BSIC04.e-2C"/>
    <hyperlink ref="B22" location="'BSIC05.a-2C'!A1" display="BSIC05.a-2C"/>
    <hyperlink ref="B23" location="'BSIC05.b-2C'!A1" display="BSIC05.b-2C"/>
    <hyperlink ref="B24" location="'BSIC05.c-2C'!A1" display="BSIC05.c-2C"/>
    <hyperlink ref="B25" location="'BSIC05.d-2C'!A1" display="BSIC05.d-2C"/>
    <hyperlink ref="B26" location="'BSIC05.e-2C'!A1" display="BSIC05.e-2C"/>
    <hyperlink ref="B27" location="'BSIC06.a-2C'!A1" display="BSIC06.a-2C"/>
    <hyperlink ref="B28" location="'BSIC06.b-2C'!A1" display="BSIC06.b-2C"/>
    <hyperlink ref="B29" location="'BSIC06.c-2C'!A1" display="BSIC06.c-2C"/>
    <hyperlink ref="B30" location="'BSIC06.d-2C'!A1" display="BSIC06.d-2C"/>
    <hyperlink ref="B31" location="'BSIC06.e-2C '!A1" display="BSIC06.e-2C"/>
    <hyperlink ref="B32" location="'BSIC07.a-2C'!A1" display="BSIC07.a-2C"/>
    <hyperlink ref="B33" location="'BSIC07.b-2C'!A1" display="BSIC07.b-2C"/>
    <hyperlink ref="B34" location="'BSIC07.c-2C'!A1" display="BSIC07.c-2C"/>
    <hyperlink ref="B35" location="'BSIC07.d-2C'!A1" display="BSIC07.d-2C"/>
    <hyperlink ref="B36" location="'BSIC07.e-2C'!A1" display="BSIC07.e-2C"/>
    <hyperlink ref="B37" location="'BSIC08.a-2C'!A1" display="BSIC08.a-2C"/>
    <hyperlink ref="B38" location="'BSIC08.b-2C'!A1" display="BSIC08.b-2C"/>
    <hyperlink ref="B39" location="'BSIC08.c-2C'!A1" display="BSIC08.c-2C"/>
    <hyperlink ref="B40" location="'BSIC08.d-2C'!A1" display="BSIC08.d-2C"/>
    <hyperlink ref="B41" location="'BSIC08.e-2C'!A1" display="BSIC08.e-2C"/>
    <hyperlink ref="B47" location="'BSIC10.a-2C'!A1" display="BSIC10.a-2C"/>
    <hyperlink ref="B48:B51" location="'BSIC10.a-2C'!A1" display="BSIC10.a-2C"/>
    <hyperlink ref="B48" location="'BSIC10.b-2C'!A1" display="BSIC10.b-2C"/>
    <hyperlink ref="B49" location="'BSIC10.c-2C'!A1" display="BSIC10.c-2C"/>
    <hyperlink ref="B50" location="'BSIC10.d-2C'!A1" display="BSIC10.d-2C"/>
    <hyperlink ref="B51" location="'BSIC10.e-2C'!A1" display="BSIC10.e-2C"/>
  </hyperlinks>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58"/>
  <sheetViews>
    <sheetView view="pageBreakPreview" topLeftCell="C49" zoomScale="85" zoomScaleNormal="85" zoomScaleSheetLayoutView="85" zoomScalePageLayoutView="70" workbookViewId="0">
      <selection activeCell="F35" sqref="F35"/>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165</v>
      </c>
      <c r="C2" s="725" t="s">
        <v>164</v>
      </c>
      <c r="D2" s="726"/>
      <c r="E2" s="726"/>
      <c r="F2" s="727"/>
      <c r="G2" s="300"/>
      <c r="H2" s="300"/>
      <c r="I2" s="300"/>
      <c r="J2" s="300"/>
    </row>
    <row r="3" spans="2:10" ht="15.75" customHeight="1" thickBot="1" x14ac:dyDescent="0.25">
      <c r="B3" s="723"/>
      <c r="C3" s="728"/>
      <c r="D3" s="729"/>
      <c r="E3" s="729"/>
      <c r="F3" s="730"/>
      <c r="G3" s="300"/>
      <c r="H3" s="300"/>
      <c r="I3" s="300"/>
      <c r="J3" s="300"/>
    </row>
    <row r="4" spans="2:10" ht="15.75" customHeight="1" x14ac:dyDescent="0.2">
      <c r="C4" s="728"/>
      <c r="D4" s="729"/>
      <c r="E4" s="729"/>
      <c r="F4" s="730"/>
      <c r="G4" s="300"/>
      <c r="H4" s="300"/>
      <c r="I4" s="300"/>
      <c r="J4" s="300"/>
    </row>
    <row r="5" spans="2:10" ht="15.75" customHeight="1" x14ac:dyDescent="0.2">
      <c r="C5" s="728"/>
      <c r="D5" s="729"/>
      <c r="E5" s="729"/>
      <c r="F5" s="730"/>
      <c r="G5" s="300"/>
      <c r="H5" s="300"/>
      <c r="I5" s="300"/>
      <c r="J5" s="300"/>
    </row>
    <row r="6" spans="2:10" ht="15.75" customHeight="1" x14ac:dyDescent="0.2">
      <c r="C6" s="728"/>
      <c r="D6" s="729"/>
      <c r="E6" s="729"/>
      <c r="F6" s="730"/>
      <c r="G6" s="300"/>
      <c r="H6" s="300"/>
      <c r="I6" s="300"/>
      <c r="J6" s="300"/>
    </row>
    <row r="7" spans="2:10" ht="15.75" customHeight="1" x14ac:dyDescent="0.2">
      <c r="C7" s="728"/>
      <c r="D7" s="729"/>
      <c r="E7" s="729"/>
      <c r="F7" s="730"/>
      <c r="G7" s="300"/>
      <c r="H7" s="300"/>
      <c r="I7" s="300"/>
      <c r="J7" s="300"/>
    </row>
    <row r="8" spans="2:10" ht="15.75" customHeight="1" x14ac:dyDescent="0.2">
      <c r="C8" s="728"/>
      <c r="D8" s="729"/>
      <c r="E8" s="729"/>
      <c r="F8" s="730"/>
      <c r="G8" s="300"/>
      <c r="H8" s="300"/>
      <c r="I8" s="300"/>
      <c r="J8" s="300"/>
    </row>
    <row r="9" spans="2:10" ht="15.75" customHeight="1" x14ac:dyDescent="0.2">
      <c r="C9" s="728"/>
      <c r="D9" s="729"/>
      <c r="E9" s="729"/>
      <c r="F9" s="730"/>
      <c r="G9" s="300"/>
      <c r="H9" s="300"/>
      <c r="I9" s="300"/>
      <c r="J9" s="300"/>
    </row>
    <row r="10" spans="2:10" ht="15.75" customHeight="1" x14ac:dyDescent="0.2">
      <c r="C10" s="728"/>
      <c r="D10" s="729"/>
      <c r="E10" s="729"/>
      <c r="F10" s="730"/>
      <c r="G10" s="300"/>
      <c r="H10" s="300"/>
      <c r="I10" s="300"/>
      <c r="J10" s="300"/>
    </row>
    <row r="11" spans="2:10" ht="15.75" customHeight="1" x14ac:dyDescent="0.2">
      <c r="C11" s="728"/>
      <c r="D11" s="729"/>
      <c r="E11" s="729"/>
      <c r="F11" s="730"/>
      <c r="G11" s="300"/>
      <c r="H11" s="300"/>
      <c r="I11" s="300"/>
      <c r="J11" s="300"/>
    </row>
    <row r="12" spans="2:10" ht="15.75" customHeight="1" x14ac:dyDescent="0.2">
      <c r="C12" s="728"/>
      <c r="D12" s="729"/>
      <c r="E12" s="729"/>
      <c r="F12" s="730"/>
      <c r="G12" s="300"/>
      <c r="H12" s="300"/>
      <c r="I12" s="300"/>
      <c r="J12" s="300"/>
    </row>
    <row r="13" spans="2:10" ht="15.75" customHeight="1" x14ac:dyDescent="0.2">
      <c r="C13" s="731"/>
      <c r="D13" s="732"/>
      <c r="E13" s="732"/>
      <c r="F13" s="733"/>
      <c r="G13" s="300"/>
      <c r="H13" s="300"/>
      <c r="I13" s="300"/>
      <c r="J13" s="300"/>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352">
        <f>F41-G41+G41/4</f>
        <v>35.892499999999998</v>
      </c>
      <c r="I41" s="352">
        <f>E41/$I$15</f>
        <v>2</v>
      </c>
      <c r="J41" s="353">
        <f t="shared" ref="J41:J49" si="0">I41*H41</f>
        <v>71.784999999999997</v>
      </c>
      <c r="L41" s="36"/>
    </row>
    <row r="42" spans="2:12" ht="221.2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355">
        <f>F42-G42+G42/4</f>
        <v>60.535000000000004</v>
      </c>
      <c r="I42" s="355">
        <f t="shared" ref="I42:I49" si="1">E42/$I$15</f>
        <v>0.84</v>
      </c>
      <c r="J42" s="356">
        <f t="shared" si="0"/>
        <v>50.849400000000003</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18</v>
      </c>
      <c r="F43" s="331" t="s">
        <v>20</v>
      </c>
      <c r="G43" s="331" t="s">
        <v>20</v>
      </c>
      <c r="H43" s="355">
        <f>'ANAS 2015'!E20</f>
        <v>0.85</v>
      </c>
      <c r="I43" s="355">
        <f t="shared" si="1"/>
        <v>18</v>
      </c>
      <c r="J43" s="356">
        <f t="shared" si="0"/>
        <v>15.299999999999999</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13</v>
      </c>
      <c r="F44" s="330">
        <f>'ANAS 2015'!E5</f>
        <v>43.06</v>
      </c>
      <c r="G44" s="330">
        <f>'ANAS 2015'!E6</f>
        <v>9.1300000000000008</v>
      </c>
      <c r="H44" s="355">
        <f>F44-G44+G44/4</f>
        <v>36.212499999999999</v>
      </c>
      <c r="I44" s="355">
        <f t="shared" si="1"/>
        <v>13</v>
      </c>
      <c r="J44" s="356">
        <f t="shared" si="0"/>
        <v>470.76249999999999</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1.215*4</f>
        <v>4.8600000000000003</v>
      </c>
      <c r="F45" s="330">
        <f>'ANAS 2015'!E11</f>
        <v>73.5</v>
      </c>
      <c r="G45" s="330">
        <f>'ANAS 2015'!E12</f>
        <v>15.59</v>
      </c>
      <c r="H45" s="355">
        <f>F45-G45+G45/4</f>
        <v>61.807499999999997</v>
      </c>
      <c r="I45" s="355">
        <f t="shared" si="1"/>
        <v>4.8600000000000003</v>
      </c>
      <c r="J45" s="356">
        <f t="shared" si="0"/>
        <v>300.38445000000002</v>
      </c>
      <c r="L45" s="36"/>
    </row>
    <row r="46" spans="2:12" ht="185.1"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355">
        <f>F46-G46+G46/4</f>
        <v>60.535000000000004</v>
      </c>
      <c r="I46" s="355">
        <f t="shared" si="1"/>
        <v>1.26</v>
      </c>
      <c r="J46" s="356">
        <f t="shared" si="0"/>
        <v>76.274100000000004</v>
      </c>
      <c r="L46" s="36"/>
    </row>
    <row r="47" spans="2:12" ht="185.1" customHeight="1" x14ac:dyDescent="0.2">
      <c r="B47" s="350" t="str">
        <f>'ANAS 2015'!B18</f>
        <v xml:space="preserve">SIC.04.03.005 </v>
      </c>
      <c r="C47"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176</v>
      </c>
      <c r="F47" s="331" t="s">
        <v>20</v>
      </c>
      <c r="G47" s="331" t="s">
        <v>20</v>
      </c>
      <c r="H47" s="355">
        <f>'ANAS 2015'!E18</f>
        <v>0.4</v>
      </c>
      <c r="I47" s="355">
        <f t="shared" si="1"/>
        <v>176</v>
      </c>
      <c r="J47" s="356">
        <f t="shared" si="0"/>
        <v>70.400000000000006</v>
      </c>
      <c r="L47" s="36"/>
    </row>
    <row r="48" spans="2:12" ht="185.1" customHeight="1" x14ac:dyDescent="0.2">
      <c r="B48" s="349" t="str">
        <f>'ANAS 2015'!B19</f>
        <v xml:space="preserve">SIC.04.03.015 </v>
      </c>
      <c r="C48"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23</v>
      </c>
      <c r="F48" s="331" t="s">
        <v>20</v>
      </c>
      <c r="G48" s="331" t="s">
        <v>20</v>
      </c>
      <c r="H48" s="355">
        <f>'ANAS 2015'!E19</f>
        <v>0.25</v>
      </c>
      <c r="I48" s="355">
        <f t="shared" si="1"/>
        <v>23</v>
      </c>
      <c r="J48" s="356">
        <f t="shared" si="0"/>
        <v>5.75</v>
      </c>
      <c r="L48" s="36"/>
    </row>
    <row r="49" spans="2:12" ht="26.25" thickBot="1" x14ac:dyDescent="0.25">
      <c r="B49" s="350" t="str">
        <f>'ANALISI DI MERCATO'!B5</f>
        <v>BSIC-AM003</v>
      </c>
      <c r="C49" s="327" t="str">
        <f>'ANALISI DI MERCATO'!C5</f>
        <v>Pannello 90x90 fondo nero - 8 fari a led diam. 200 certificato, compreso di Cavalletto verticale e batterie (durata 8 ore). Compenso giornaliero.</v>
      </c>
      <c r="D49" s="354" t="str">
        <f>'ANALISI DI MERCATO'!D5</f>
        <v>giorno</v>
      </c>
      <c r="E49" s="392">
        <v>1</v>
      </c>
      <c r="F49" s="331" t="s">
        <v>20</v>
      </c>
      <c r="G49" s="331" t="s">
        <v>20</v>
      </c>
      <c r="H49" s="355">
        <f>'ANALISI DI MERCATO'!H5</f>
        <v>37.774421333333336</v>
      </c>
      <c r="I49" s="358">
        <f t="shared" si="1"/>
        <v>1</v>
      </c>
      <c r="J49" s="356">
        <f t="shared" si="0"/>
        <v>37.774421333333336</v>
      </c>
      <c r="L49" s="36"/>
    </row>
    <row r="50" spans="2:12" ht="15.75" thickBot="1" x14ac:dyDescent="0.3">
      <c r="B50" s="118"/>
      <c r="C50" s="47" t="s">
        <v>22</v>
      </c>
      <c r="D50" s="48"/>
      <c r="E50" s="119"/>
      <c r="F50" s="50"/>
      <c r="G50" s="50"/>
      <c r="H50" s="119"/>
      <c r="I50" s="51" t="s">
        <v>15</v>
      </c>
      <c r="J50" s="10">
        <f>SUM(J41:J49)</f>
        <v>1099.2798713333334</v>
      </c>
    </row>
    <row r="51" spans="2:12" ht="15.75" thickBot="1" x14ac:dyDescent="0.3">
      <c r="C51" s="64"/>
      <c r="D51" s="65"/>
      <c r="E51" s="131"/>
      <c r="F51" s="131"/>
      <c r="G51" s="131"/>
      <c r="H51" s="131"/>
      <c r="I51" s="132"/>
      <c r="J51" s="132"/>
    </row>
    <row r="52" spans="2:12" ht="13.5" thickBot="1" x14ac:dyDescent="0.25">
      <c r="C52" s="68"/>
      <c r="D52" s="68"/>
      <c r="E52" s="68"/>
      <c r="F52" s="68"/>
      <c r="G52" s="68"/>
      <c r="H52" s="68" t="s">
        <v>23</v>
      </c>
      <c r="I52" s="69" t="s">
        <v>24</v>
      </c>
      <c r="J52" s="10">
        <f>J50+J38+J27</f>
        <v>1099.2798713333334</v>
      </c>
      <c r="L52" s="36"/>
    </row>
    <row r="54" spans="2:12" x14ac:dyDescent="0.25">
      <c r="C54" s="133"/>
    </row>
    <row r="55" spans="2:12" ht="12.75" x14ac:dyDescent="0.2">
      <c r="B55" s="208" t="s">
        <v>25</v>
      </c>
      <c r="C55" s="209"/>
      <c r="D55" s="210"/>
      <c r="E55" s="70"/>
      <c r="F55" s="70"/>
      <c r="G55" s="70"/>
      <c r="H55" s="70"/>
      <c r="I55" s="70"/>
      <c r="J55" s="70"/>
    </row>
    <row r="56" spans="2:12" x14ac:dyDescent="0.2">
      <c r="B56" s="211" t="s">
        <v>26</v>
      </c>
      <c r="C56" s="724" t="s">
        <v>155</v>
      </c>
      <c r="D56" s="724"/>
      <c r="E56" s="724"/>
      <c r="F56" s="724"/>
      <c r="G56" s="724"/>
      <c r="H56" s="724"/>
      <c r="I56" s="724"/>
      <c r="J56" s="724"/>
    </row>
    <row r="57" spans="2:12" x14ac:dyDescent="0.2">
      <c r="B57" s="211" t="s">
        <v>27</v>
      </c>
      <c r="C57" s="724" t="s">
        <v>156</v>
      </c>
      <c r="D57" s="724"/>
      <c r="E57" s="724"/>
      <c r="F57" s="724"/>
      <c r="G57" s="724"/>
      <c r="H57" s="724"/>
      <c r="I57" s="724"/>
      <c r="J57" s="724"/>
    </row>
    <row r="58" spans="2:12" ht="30" customHeight="1" x14ac:dyDescent="0.2">
      <c r="B58" s="211" t="s">
        <v>28</v>
      </c>
      <c r="C58" s="724" t="s">
        <v>157</v>
      </c>
      <c r="D58" s="724"/>
      <c r="E58" s="724"/>
      <c r="F58" s="724"/>
      <c r="G58" s="724"/>
      <c r="H58" s="724"/>
      <c r="I58" s="724"/>
      <c r="J58" s="724"/>
    </row>
  </sheetData>
  <mergeCells count="5">
    <mergeCell ref="B2:B3"/>
    <mergeCell ref="C56:J56"/>
    <mergeCell ref="C57:J57"/>
    <mergeCell ref="C58:J58"/>
    <mergeCell ref="C2:F13"/>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ignoredErrors>
    <ignoredError sqref="H4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63</vt:i4>
      </vt:variant>
      <vt:variant>
        <vt:lpstr>Intervalli denominati</vt:lpstr>
      </vt:variant>
      <vt:variant>
        <vt:i4>45</vt:i4>
      </vt:variant>
    </vt:vector>
  </HeadingPairs>
  <TitlesOfParts>
    <vt:vector size="108" baseType="lpstr">
      <vt:lpstr> CPT 2012 agg.2014</vt:lpstr>
      <vt:lpstr>ANAS 2015</vt:lpstr>
      <vt:lpstr>ANALISI DI MERCATO</vt:lpstr>
      <vt:lpstr>BSIC-AM001</vt:lpstr>
      <vt:lpstr>BSIC-AM002</vt:lpstr>
      <vt:lpstr>BSIC-AM003</vt:lpstr>
      <vt:lpstr>TABELLA DI CORRISPONDENZA</vt:lpstr>
      <vt:lpstr>RIEPILOG PREZZI</vt:lpstr>
      <vt:lpstr>BSIC01.a-2C</vt:lpstr>
      <vt:lpstr>BSIC01.b-2C</vt:lpstr>
      <vt:lpstr>BSIC01.c-2C</vt:lpstr>
      <vt:lpstr>BSIC01.d-2C</vt:lpstr>
      <vt:lpstr>BSIC01.e-2C</vt:lpstr>
      <vt:lpstr>BSIC02.a-2C</vt:lpstr>
      <vt:lpstr>BSIC02.b-2C</vt:lpstr>
      <vt:lpstr>BSIC02.c-2C</vt:lpstr>
      <vt:lpstr>BSIC02.d-2C</vt:lpstr>
      <vt:lpstr>BSIC02.e-2C</vt:lpstr>
      <vt:lpstr>BSIC03.a-2C</vt:lpstr>
      <vt:lpstr>BSIC03.b-2C</vt:lpstr>
      <vt:lpstr>BSIC03.c-2C</vt:lpstr>
      <vt:lpstr>BSIC03.d-2C</vt:lpstr>
      <vt:lpstr>BSIC03.e-2C</vt:lpstr>
      <vt:lpstr>BSIC04.a-2C</vt:lpstr>
      <vt:lpstr>BSIC04.b-2C</vt:lpstr>
      <vt:lpstr>BSIC04.c-2C</vt:lpstr>
      <vt:lpstr>BSIC04.d-2C</vt:lpstr>
      <vt:lpstr>BSIC04.e-2C</vt:lpstr>
      <vt:lpstr>BSIC05.a-2C</vt:lpstr>
      <vt:lpstr>BSIC05.b-2C</vt:lpstr>
      <vt:lpstr>BSIC05.c-2C</vt:lpstr>
      <vt:lpstr>BSIC05.d-2C</vt:lpstr>
      <vt:lpstr>BSIC05.e-2C</vt:lpstr>
      <vt:lpstr>BSIC06.a-2C</vt:lpstr>
      <vt:lpstr>BSIC06.b-2C</vt:lpstr>
      <vt:lpstr>BSIC06.c-2C</vt:lpstr>
      <vt:lpstr>BSIC06.d-2C</vt:lpstr>
      <vt:lpstr>BSIC06.e-2C </vt:lpstr>
      <vt:lpstr>BSIC07.a-2C</vt:lpstr>
      <vt:lpstr>BSIC07.b-2C</vt:lpstr>
      <vt:lpstr>BSIC07.c-2C</vt:lpstr>
      <vt:lpstr>BSIC07.d-2C</vt:lpstr>
      <vt:lpstr>BSIC07.e-2C</vt:lpstr>
      <vt:lpstr>BSIC08.a-2C</vt:lpstr>
      <vt:lpstr>BSIC08.b-2C</vt:lpstr>
      <vt:lpstr>BSIC08.c-2C</vt:lpstr>
      <vt:lpstr>BSIC08.d-2C</vt:lpstr>
      <vt:lpstr>BSIC08.e-2C</vt:lpstr>
      <vt:lpstr>Foglio7</vt:lpstr>
      <vt:lpstr>Foglio8</vt:lpstr>
      <vt:lpstr>Foglio9</vt:lpstr>
      <vt:lpstr>Foglio10</vt:lpstr>
      <vt:lpstr>Foglio11</vt:lpstr>
      <vt:lpstr>BSIC10.a-2C</vt:lpstr>
      <vt:lpstr>BSIC10.b-2C</vt:lpstr>
      <vt:lpstr>BSIC10.c-2C</vt:lpstr>
      <vt:lpstr>BSIC10.d-2C</vt:lpstr>
      <vt:lpstr>BSIC10.e-2C</vt:lpstr>
      <vt:lpstr>BSIC11.a-2C</vt:lpstr>
      <vt:lpstr>BSIC11.b-2C</vt:lpstr>
      <vt:lpstr>BSIC11.c-2C</vt:lpstr>
      <vt:lpstr>BSIC11.d-2C</vt:lpstr>
      <vt:lpstr>BSIC11.e-2C</vt:lpstr>
      <vt:lpstr>'BSIC01.a-2C'!Area_stampa</vt:lpstr>
      <vt:lpstr>'BSIC01.b-2C'!Area_stampa</vt:lpstr>
      <vt:lpstr>'BSIC01.c-2C'!Area_stampa</vt:lpstr>
      <vt:lpstr>'BSIC01.d-2C'!Area_stampa</vt:lpstr>
      <vt:lpstr>'BSIC01.e-2C'!Area_stampa</vt:lpstr>
      <vt:lpstr>'BSIC02.a-2C'!Area_stampa</vt:lpstr>
      <vt:lpstr>'BSIC02.b-2C'!Area_stampa</vt:lpstr>
      <vt:lpstr>'BSIC02.c-2C'!Area_stampa</vt:lpstr>
      <vt:lpstr>'BSIC02.d-2C'!Area_stampa</vt:lpstr>
      <vt:lpstr>'BSIC02.e-2C'!Area_stampa</vt:lpstr>
      <vt:lpstr>'BSIC03.a-2C'!Area_stampa</vt:lpstr>
      <vt:lpstr>'BSIC03.b-2C'!Area_stampa</vt:lpstr>
      <vt:lpstr>'BSIC03.c-2C'!Area_stampa</vt:lpstr>
      <vt:lpstr>'BSIC03.d-2C'!Area_stampa</vt:lpstr>
      <vt:lpstr>'BSIC03.e-2C'!Area_stampa</vt:lpstr>
      <vt:lpstr>'BSIC04.a-2C'!Area_stampa</vt:lpstr>
      <vt:lpstr>'BSIC04.b-2C'!Area_stampa</vt:lpstr>
      <vt:lpstr>'BSIC04.c-2C'!Area_stampa</vt:lpstr>
      <vt:lpstr>'BSIC04.d-2C'!Area_stampa</vt:lpstr>
      <vt:lpstr>'BSIC04.e-2C'!Area_stampa</vt:lpstr>
      <vt:lpstr>'BSIC05.a-2C'!Area_stampa</vt:lpstr>
      <vt:lpstr>'BSIC05.b-2C'!Area_stampa</vt:lpstr>
      <vt:lpstr>'BSIC05.c-2C'!Area_stampa</vt:lpstr>
      <vt:lpstr>'BSIC05.d-2C'!Area_stampa</vt:lpstr>
      <vt:lpstr>'BSIC05.e-2C'!Area_stampa</vt:lpstr>
      <vt:lpstr>'BSIC06.a-2C'!Area_stampa</vt:lpstr>
      <vt:lpstr>'BSIC06.b-2C'!Area_stampa</vt:lpstr>
      <vt:lpstr>'BSIC06.c-2C'!Area_stampa</vt:lpstr>
      <vt:lpstr>'BSIC06.d-2C'!Area_stampa</vt:lpstr>
      <vt:lpstr>'BSIC06.e-2C '!Area_stampa</vt:lpstr>
      <vt:lpstr>'BSIC07.a-2C'!Area_stampa</vt:lpstr>
      <vt:lpstr>'BSIC07.b-2C'!Area_stampa</vt:lpstr>
      <vt:lpstr>'BSIC07.c-2C'!Area_stampa</vt:lpstr>
      <vt:lpstr>'BSIC07.d-2C'!Area_stampa</vt:lpstr>
      <vt:lpstr>'BSIC07.e-2C'!Area_stampa</vt:lpstr>
      <vt:lpstr>'BSIC08.a-2C'!Area_stampa</vt:lpstr>
      <vt:lpstr>'BSIC08.b-2C'!Area_stampa</vt:lpstr>
      <vt:lpstr>'BSIC08.c-2C'!Area_stampa</vt:lpstr>
      <vt:lpstr>'BSIC08.d-2C'!Area_stampa</vt:lpstr>
      <vt:lpstr>'BSIC08.e-2C'!Area_stampa</vt:lpstr>
      <vt:lpstr>'BSIC11.a-2C'!Area_stampa</vt:lpstr>
      <vt:lpstr>'BSIC11.b-2C'!Area_stampa</vt:lpstr>
      <vt:lpstr>'BSIC11.c-2C'!Area_stampa</vt:lpstr>
      <vt:lpstr>'BSIC11.d-2C'!Area_stampa</vt:lpstr>
      <vt:lpstr>'BSIC11.e-2C'!Area_stampa</vt:lpstr>
    </vt:vector>
  </TitlesOfParts>
  <Company>Autostrade per l'Italia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Lagravinese Maria Rosaria</dc:creator>
  <cp:lastModifiedBy>00695308</cp:lastModifiedBy>
  <cp:lastPrinted>2019-07-09T13:09:00Z</cp:lastPrinted>
  <dcterms:created xsi:type="dcterms:W3CDTF">2013-06-25T08:02:52Z</dcterms:created>
  <dcterms:modified xsi:type="dcterms:W3CDTF">2019-07-09T13:09:23Z</dcterms:modified>
</cp:coreProperties>
</file>